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76" windowWidth="6600" windowHeight="7005" activeTab="4"/>
  </bookViews>
  <sheets>
    <sheet name="Input" sheetId="1" r:id="rId1"/>
    <sheet name="Rendimenti" sheetId="2" r:id="rId2"/>
    <sheet name="Calcoli" sheetId="3" r:id="rId3"/>
    <sheet name="Grafico 1" sheetId="4" r:id="rId4"/>
    <sheet name="Grafico2" sheetId="5" r:id="rId5"/>
  </sheets>
  <definedNames/>
  <calcPr fullCalcOnLoad="1"/>
</workbook>
</file>

<file path=xl/sharedStrings.xml><?xml version="1.0" encoding="utf-8"?>
<sst xmlns="http://schemas.openxmlformats.org/spreadsheetml/2006/main" count="1802" uniqueCount="231">
  <si>
    <t>Data</t>
  </si>
  <si>
    <t>Titolo</t>
  </si>
  <si>
    <t>Prezzo</t>
  </si>
  <si>
    <t>Rateo lordo</t>
  </si>
  <si>
    <t>data emis</t>
  </si>
  <si>
    <t>prezzo em</t>
  </si>
  <si>
    <t>data scad</t>
  </si>
  <si>
    <t>Data cedola</t>
  </si>
  <si>
    <t>giorni t</t>
  </si>
  <si>
    <t>giorni a</t>
  </si>
  <si>
    <t>Operazione</t>
  </si>
  <si>
    <t>acquisto</t>
  </si>
  <si>
    <t>cedola</t>
  </si>
  <si>
    <t>rimborso</t>
  </si>
  <si>
    <t>Portugal Tel Int. Finance 3,75% 26-03-2012</t>
  </si>
  <si>
    <t>Portugal Tel Int. Finance 4,375% 24-03-2017</t>
  </si>
  <si>
    <t>Portugal Tel Int. Finance 4,5% 24-03-2025</t>
  </si>
  <si>
    <t>KPN 4,5% 21-07-2011</t>
  </si>
  <si>
    <t>KPN 4,5% 18-03-2013</t>
  </si>
  <si>
    <t>Obbligazioni TLC Europee ex Italia</t>
  </si>
  <si>
    <t xml:space="preserve">Rendimenti a scadenza per acquisti valuta </t>
  </si>
  <si>
    <t>Obbligazione</t>
  </si>
  <si>
    <t>ISIN</t>
  </si>
  <si>
    <t>XS0215828830</t>
  </si>
  <si>
    <t>XS0215828913</t>
  </si>
  <si>
    <t>XS0221854200</t>
  </si>
  <si>
    <t>XS0196776214</t>
  </si>
  <si>
    <t>XS0248012923</t>
  </si>
  <si>
    <t>KPN 4% 22-06-2015</t>
  </si>
  <si>
    <t>XS0222766973</t>
  </si>
  <si>
    <t>Prezzo ask al</t>
  </si>
  <si>
    <t>Rendimenti</t>
  </si>
  <si>
    <t>lordo</t>
  </si>
  <si>
    <t>Duration</t>
  </si>
  <si>
    <t>modificata</t>
  </si>
  <si>
    <t>Cedola %</t>
  </si>
  <si>
    <t>ask</t>
  </si>
  <si>
    <t>Tassa rateo</t>
  </si>
  <si>
    <t>12,5%</t>
  </si>
  <si>
    <t>20%</t>
  </si>
  <si>
    <t>Rateo netto</t>
  </si>
  <si>
    <t>Disaggio</t>
  </si>
  <si>
    <t>emissione</t>
  </si>
  <si>
    <t>Tassa disaggio</t>
  </si>
  <si>
    <t xml:space="preserve">Importo </t>
  </si>
  <si>
    <t>Importo netto</t>
  </si>
  <si>
    <t>Data valuta</t>
  </si>
  <si>
    <t>XS0146556385</t>
  </si>
  <si>
    <t>TDC A/S 6,5% 19-04-2012</t>
  </si>
  <si>
    <t>Nordic Telephone Hldg 8,25% 01-05-2016</t>
  </si>
  <si>
    <t>XS0252438899</t>
  </si>
  <si>
    <t>Telekom Finanzmng (Austria) 3,375% 27-01-2010</t>
  </si>
  <si>
    <t>Telekom Finanzmng (Austria) 5% 22-07-2013</t>
  </si>
  <si>
    <t>Telekom Finanzmng (Austria) 4,25% 27-01-2017</t>
  </si>
  <si>
    <t>Telenor Communications 5,875% 05-12-2012</t>
  </si>
  <si>
    <t>Cell C Pty 8,625% 01-07-2012</t>
  </si>
  <si>
    <t>XS0210629449</t>
  </si>
  <si>
    <t>XS0172844283</t>
  </si>
  <si>
    <t>XS0210629522</t>
  </si>
  <si>
    <t>XS0158765064</t>
  </si>
  <si>
    <t>XS0223890251</t>
  </si>
  <si>
    <t>annua</t>
  </si>
  <si>
    <t>Emittente</t>
  </si>
  <si>
    <t>Data
Emissione</t>
  </si>
  <si>
    <t>Data
Scadenza</t>
  </si>
  <si>
    <t>Periodicità cedole</t>
  </si>
  <si>
    <t>Tassi
Cedole</t>
  </si>
  <si>
    <t>Mercato</t>
  </si>
  <si>
    <t xml:space="preserve"> Portugal Tel Int. Finance</t>
  </si>
  <si>
    <t>annuale</t>
  </si>
  <si>
    <t>KPN</t>
  </si>
  <si>
    <t>Amsterdam</t>
  </si>
  <si>
    <t>TDC A/S</t>
  </si>
  <si>
    <t>Nordic Telephone Hldg</t>
  </si>
  <si>
    <t>semestrale</t>
  </si>
  <si>
    <t>XS0252440010</t>
  </si>
  <si>
    <t>01/15/2006</t>
  </si>
  <si>
    <t>trimestrale</t>
  </si>
  <si>
    <t>FRN</t>
  </si>
  <si>
    <t>Telekom Finanzmng. (Austria)</t>
  </si>
  <si>
    <t>Telenor Communications</t>
  </si>
  <si>
    <t>Cell C Pty</t>
  </si>
  <si>
    <t>OTE Plc</t>
  </si>
  <si>
    <t>XS0234623626</t>
  </si>
  <si>
    <t>XS0173549659</t>
  </si>
  <si>
    <t>OTE Plc 5% 05-08-2013</t>
  </si>
  <si>
    <t>OTE Plc 3,75% 11-11-2011</t>
  </si>
  <si>
    <t>XS0275164084</t>
  </si>
  <si>
    <t>KPN 4,75% 17-01-2017</t>
  </si>
  <si>
    <t>XS0275776283</t>
  </si>
  <si>
    <t>OTE Plc 4,625% 20-05-2016</t>
  </si>
  <si>
    <t>Teliasonera AB</t>
  </si>
  <si>
    <t>XS0218733813</t>
  </si>
  <si>
    <t>Teliasonera 3,625% 09-05-2012</t>
  </si>
  <si>
    <t>XS0218734118</t>
  </si>
  <si>
    <t>Teliasonera 4,125% 11-05-2012</t>
  </si>
  <si>
    <t>Teliasonera 4,125% 11-05-2015</t>
  </si>
  <si>
    <t>XS0269252077</t>
  </si>
  <si>
    <t>Telenor Communications 4,5% 28-03-2014</t>
  </si>
  <si>
    <t>XS0301954771</t>
  </si>
  <si>
    <t>Telenor Communications 4,875% 29-05-2017</t>
  </si>
  <si>
    <t>XS0303070030</t>
  </si>
  <si>
    <t>KPN 4,75% 29-05-2014</t>
  </si>
  <si>
    <t>XS0123684887</t>
  </si>
  <si>
    <t>XS0306773234</t>
  </si>
  <si>
    <t>British Telecom 7,375% 15-02-2011</t>
  </si>
  <si>
    <t>British Telecom 5,25% 23-06-2014</t>
  </si>
  <si>
    <t>Rating\Outlook S&amp;P(S) Moody's(M) Fitch(F)</t>
  </si>
  <si>
    <t>(S) BBB+\Stable</t>
  </si>
  <si>
    <t>(S) A-\Stable</t>
  </si>
  <si>
    <t>XS0241945236</t>
  </si>
  <si>
    <t>Telefonica Emisiones SAU</t>
  </si>
  <si>
    <t>Telefonica Europa BV</t>
  </si>
  <si>
    <t>XS0162867880</t>
  </si>
  <si>
    <t>XS0241946630</t>
  </si>
  <si>
    <t>Telefonica Europe BV</t>
  </si>
  <si>
    <t>XS0162869076</t>
  </si>
  <si>
    <t>Vodafone Group Plc</t>
  </si>
  <si>
    <t>XS0236598164</t>
  </si>
  <si>
    <t>XS0166667344</t>
  </si>
  <si>
    <t>XS0257807957</t>
  </si>
  <si>
    <t>XS0169888558</t>
  </si>
  <si>
    <t>XS0304458051</t>
  </si>
  <si>
    <t>(S) BBB+\Negative</t>
  </si>
  <si>
    <t>British Telecom Group Plc</t>
  </si>
  <si>
    <t>Telefonica Emisiones SAU 3,75% 02/02/2011</t>
  </si>
  <si>
    <t>Telefonica Europa BV 5,125% 14/02/2013</t>
  </si>
  <si>
    <t>Telefonica Emisiones SAU 4,375% 02/02/2016</t>
  </si>
  <si>
    <t>Telefonica Europe BV 5,875% 14/02/2033</t>
  </si>
  <si>
    <t>Vodafone Group Plc 3,625% 29/11/2012</t>
  </si>
  <si>
    <t>Vodafone Group Plc 5,125% 10/04/2015</t>
  </si>
  <si>
    <t>Vodafone Group Plc 4,75% 14/06/2016</t>
  </si>
  <si>
    <t>Vodafone Group Plc 5% 04/06/2018</t>
  </si>
  <si>
    <t>Vodafone Group Plc 5,375% 06/06/2022</t>
  </si>
  <si>
    <t>Rimborso</t>
  </si>
  <si>
    <t>Mercati tedeschi</t>
  </si>
  <si>
    <t>Wind Acquisistion Finance SA</t>
  </si>
  <si>
    <t>XS0236096730</t>
  </si>
  <si>
    <t>Wind Acquisition Finance SA 9,75% 01/12/2015</t>
  </si>
  <si>
    <t>(S) B-\Stable</t>
  </si>
  <si>
    <t>(S) B+\Negative</t>
  </si>
  <si>
    <t>XS0289507997</t>
  </si>
  <si>
    <t>Teliasonera 4,75% 07-03-2017</t>
  </si>
  <si>
    <t>XS0330631051</t>
  </si>
  <si>
    <t>KPN 5% 13-11-2012</t>
  </si>
  <si>
    <t>netto</t>
  </si>
  <si>
    <t>Telecom Italia Finance</t>
  </si>
  <si>
    <t>XS0184374063</t>
  </si>
  <si>
    <t>MOT</t>
  </si>
  <si>
    <t>Telecom Italia SpA 4,5% 28-01-2011</t>
  </si>
  <si>
    <t>XS0142531903</t>
  </si>
  <si>
    <t>EuroTLX</t>
  </si>
  <si>
    <t>Telecom Italia SpA</t>
  </si>
  <si>
    <t>Telecom Italia SpA 6,25% 01-02-2012</t>
  </si>
  <si>
    <t>XS0184373925</t>
  </si>
  <si>
    <t>Telecom Italia SpA 5,375% 29-01-2019</t>
  </si>
  <si>
    <t>Telecom Italia Finance SA 7,75% 24-01-2033</t>
  </si>
  <si>
    <t>XS0161100515</t>
  </si>
  <si>
    <t>Telecom Italia Finance SA 7,5% 24-01-2033</t>
  </si>
  <si>
    <t>(S) BBB\Stable</t>
  </si>
  <si>
    <t>XS0355666941</t>
  </si>
  <si>
    <t>KPN 6,5% 15-01-2016</t>
  </si>
  <si>
    <t>XS0346402463</t>
  </si>
  <si>
    <t>OTE Plc 6% 12-02-2015</t>
  </si>
  <si>
    <t>OTE Plc 5,375% 14-02-2011</t>
  </si>
  <si>
    <t>XS0346402547</t>
  </si>
  <si>
    <t>(S) BB-\Stable</t>
  </si>
  <si>
    <t>Taglio minimo (euro)</t>
  </si>
  <si>
    <t>XS0161101679</t>
  </si>
  <si>
    <t>Telecom Italia Finance 6,875% 24-01-2013</t>
  </si>
  <si>
    <t>XS0146643191</t>
  </si>
  <si>
    <t>Telecom Italia Finance 7,25% 24-04-2012</t>
  </si>
  <si>
    <t>Bid</t>
  </si>
  <si>
    <t>Ask</t>
  </si>
  <si>
    <t>XS0372358902</t>
  </si>
  <si>
    <t>British Telecom 6,5% 07-07-2015</t>
  </si>
  <si>
    <t>France Telecom 6,25% 10-11-2010</t>
  </si>
  <si>
    <t>France Telecom 4,375% 21-02-2012</t>
  </si>
  <si>
    <t>France Telecom 7,25% 28-01-2013</t>
  </si>
  <si>
    <t>France Telecom 7,25% 28-02-2013</t>
  </si>
  <si>
    <t>France Telecom 5% 22-01-2014</t>
  </si>
  <si>
    <t>France Telecom 5,25% 22-05-2014</t>
  </si>
  <si>
    <t>FR0000483661</t>
  </si>
  <si>
    <t>XS0286704787</t>
  </si>
  <si>
    <t>FR0000471948</t>
  </si>
  <si>
    <t>XS0409370219</t>
  </si>
  <si>
    <t>France Telecom 6,625% 10-11-2010</t>
  </si>
  <si>
    <t>XS0365092872</t>
  </si>
  <si>
    <t>France Telecom Sa</t>
  </si>
  <si>
    <t>France Telecom 3,625% 14-10-2015</t>
  </si>
  <si>
    <t>XS0286705321</t>
  </si>
  <si>
    <t>France Telecom 4,75% 21-02-2017</t>
  </si>
  <si>
    <t>XS0365094811</t>
  </si>
  <si>
    <t>France Telecom 5,625% 22-05-2018</t>
  </si>
  <si>
    <t>FR0000471930</t>
  </si>
  <si>
    <t>France Telecom 8,125% 28-01-2033</t>
  </si>
  <si>
    <t>FR0010245555</t>
  </si>
  <si>
    <t>Deutsche Telekom Int Fin</t>
  </si>
  <si>
    <t>XS0113709264</t>
  </si>
  <si>
    <t>Deutsche Telekom 7,125% 06-07-2010</t>
  </si>
  <si>
    <t>XS0132407957</t>
  </si>
  <si>
    <t>Deutsche Telekom 7,125% 11-07-2011</t>
  </si>
  <si>
    <t>XS0148956559</t>
  </si>
  <si>
    <t>Deutsche Telekom 8,125% 29-05-2012</t>
  </si>
  <si>
    <t>XS0272605519</t>
  </si>
  <si>
    <t>Deutsche Telekom 4,5% 25-10-2013</t>
  </si>
  <si>
    <t>DE000A0T1GC4</t>
  </si>
  <si>
    <t>Deutsche Telekom 5,875% 10-09-2014</t>
  </si>
  <si>
    <t>XS0210318795</t>
  </si>
  <si>
    <t>Deutsche Telekom 4,0% 19-01-2015</t>
  </si>
  <si>
    <t>DE000A0TT2M2</t>
  </si>
  <si>
    <t>Deutsche Telekom 5,75% 14-04-2015</t>
  </si>
  <si>
    <t>DE000A0T5X07</t>
  </si>
  <si>
    <t>Deutsche Telekom 6% 20-01-2017</t>
  </si>
  <si>
    <t>XS0166179381</t>
  </si>
  <si>
    <t>Deutsche Telekom 6,625% 29-03-2018</t>
  </si>
  <si>
    <t>XS0351489579</t>
  </si>
  <si>
    <t>Deutsche Telekom 5,851% 17-3-2023</t>
  </si>
  <si>
    <t>XS0161488498</t>
  </si>
  <si>
    <t>Deutsche Telekom 7,5% 24-01-2033</t>
  </si>
  <si>
    <t>XS0387992661</t>
  </si>
  <si>
    <t>KPN 6,25% 16-09-2013</t>
  </si>
  <si>
    <t>XS0409318309</t>
  </si>
  <si>
    <t>Telekom Finanzmng (Austria) 6,375% 29-01-2016</t>
  </si>
  <si>
    <t>XS0426126180</t>
  </si>
  <si>
    <t>Portugal Tel Int. Finance 6% 30-04-2013</t>
  </si>
  <si>
    <t>(S) A-\Negative</t>
  </si>
  <si>
    <t>Bid 2 sett</t>
  </si>
  <si>
    <t>Ask 2 sett</t>
  </si>
  <si>
    <t>Delta Prezzi 2 settimane</t>
  </si>
  <si>
    <t>Last 29/06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</si>
</sst>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0000"/>
    <numFmt numFmtId="173" formatCode="0.0000000"/>
    <numFmt numFmtId="174" formatCode="0.000000"/>
    <numFmt numFmtId="175" formatCode="[$-410]dddd\ d\ mmmm\ yyyy"/>
    <numFmt numFmtId="176" formatCode="0.0"/>
    <numFmt numFmtId="177" formatCode="0.000%"/>
    <numFmt numFmtId="178" formatCode="dd/mm/yy;@"/>
    <numFmt numFmtId="179" formatCode="0.00%;[Red]\-0.00%"/>
    <numFmt numFmtId="180" formatCode="0.0%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&quot;L.&quot;\ #,##0"/>
    <numFmt numFmtId="185" formatCode="#,##0\ [$€-1]"/>
    <numFmt numFmtId="186" formatCode="#,##0.00_ ;\-#,##0.00\ "/>
    <numFmt numFmtId="187" formatCode="h\.mm\.ss"/>
  </numFmts>
  <fonts count="33">
    <font>
      <sz val="8"/>
      <name val="Times New Roman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sz val="10.25"/>
      <color indexed="8"/>
      <name val="Times New Roman"/>
      <family val="1"/>
    </font>
    <font>
      <sz val="9.4"/>
      <color indexed="8"/>
      <name val="Times New Roman"/>
      <family val="1"/>
    </font>
    <font>
      <u val="single"/>
      <sz val="7.6"/>
      <color indexed="12"/>
      <name val="Times New Roman"/>
      <family val="1"/>
    </font>
    <font>
      <u val="single"/>
      <sz val="7.6"/>
      <color indexed="36"/>
      <name val="Times New Roman"/>
      <family val="1"/>
    </font>
    <font>
      <sz val="8"/>
      <color indexed="9"/>
      <name val="Times New Roman"/>
      <family val="2"/>
    </font>
    <font>
      <b/>
      <sz val="8"/>
      <color indexed="52"/>
      <name val="Times New Roman"/>
      <family val="2"/>
    </font>
    <font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6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sz val="8"/>
      <color indexed="10"/>
      <name val="Times New Roman"/>
      <family val="2"/>
    </font>
    <font>
      <i/>
      <sz val="8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8"/>
      <name val="Times New Roman"/>
      <family val="2"/>
    </font>
    <font>
      <sz val="8"/>
      <color indexed="20"/>
      <name val="Times New Roman"/>
      <family val="2"/>
    </font>
    <font>
      <sz val="8"/>
      <color indexed="17"/>
      <name val="Times New Roman"/>
      <family val="2"/>
    </font>
    <font>
      <b/>
      <sz val="9.2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.25"/>
      <color indexed="8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71" fontId="1" fillId="22" borderId="10" xfId="0" applyNumberFormat="1" applyFont="1" applyFill="1" applyBorder="1" applyAlignment="1">
      <alignment/>
    </xf>
    <xf numFmtId="171" fontId="1" fillId="22" borderId="11" xfId="0" applyNumberFormat="1" applyFont="1" applyFill="1" applyBorder="1" applyAlignment="1">
      <alignment/>
    </xf>
    <xf numFmtId="170" fontId="1" fillId="22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0" fontId="1" fillId="0" borderId="0" xfId="0" applyNumberFormat="1" applyFont="1" applyBorder="1" applyAlignment="1">
      <alignment/>
    </xf>
    <xf numFmtId="14" fontId="1" fillId="4" borderId="1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wrapText="1"/>
    </xf>
    <xf numFmtId="178" fontId="6" fillId="0" borderId="0" xfId="0" applyNumberFormat="1" applyFont="1" applyBorder="1" applyAlignment="1">
      <alignment horizontal="center" textRotation="90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7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 applyProtection="1">
      <alignment horizontal="center" wrapText="1"/>
      <protection locked="0"/>
    </xf>
    <xf numFmtId="2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171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7" fontId="5" fillId="0" borderId="0" xfId="5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1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0" fontId="1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177" fontId="5" fillId="0" borderId="0" xfId="5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178" fontId="6" fillId="0" borderId="0" xfId="0" applyNumberFormat="1" applyFont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centerContinuous" vertical="center" wrapText="1"/>
    </xf>
    <xf numFmtId="0" fontId="6" fillId="0" borderId="0" xfId="0" applyNumberFormat="1" applyFont="1" applyBorder="1" applyAlignment="1">
      <alignment horizontal="centerContinuous" vertical="center" wrapText="1"/>
    </xf>
    <xf numFmtId="177" fontId="6" fillId="0" borderId="0" xfId="0" applyNumberFormat="1" applyFont="1" applyBorder="1" applyAlignment="1">
      <alignment horizontal="centerContinuous" vertical="center" wrapText="1"/>
    </xf>
    <xf numFmtId="2" fontId="6" fillId="0" borderId="0" xfId="0" applyNumberFormat="1" applyFont="1" applyBorder="1" applyAlignment="1" applyProtection="1">
      <alignment horizontal="centerContinuous" vertical="center" wrapText="1"/>
      <protection locked="0"/>
    </xf>
    <xf numFmtId="2" fontId="6" fillId="0" borderId="0" xfId="0" applyNumberFormat="1" applyFont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Rendimento Bond TLC HY ed IG a confronto </a:t>
            </a:r>
          </a:p>
        </c:rich>
      </c:tx>
      <c:layout>
        <c:manualLayout>
          <c:xMode val="factor"/>
          <c:yMode val="factor"/>
          <c:x val="0.091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4"/>
          <c:w val="0.87825"/>
          <c:h val="0.82"/>
        </c:manualLayout>
      </c:layout>
      <c:scatterChart>
        <c:scatterStyle val="lineMarker"/>
        <c:varyColors val="0"/>
        <c:ser>
          <c:idx val="2"/>
          <c:order val="0"/>
          <c:tx>
            <c:v>TDC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Rendimenti!$H$22</c:f>
              <c:numCache>
                <c:ptCount val="1"/>
                <c:pt idx="0">
                  <c:v>2.469390576055622</c:v>
                </c:pt>
              </c:numCache>
            </c:numRef>
          </c:xVal>
          <c:yVal>
            <c:numRef>
              <c:f>Rendimenti!$F$22</c:f>
              <c:numCache>
                <c:ptCount val="1"/>
                <c:pt idx="0">
                  <c:v>6.0586195439100266</c:v>
                </c:pt>
              </c:numCache>
            </c:numRef>
          </c:yVal>
          <c:smooth val="0"/>
        </c:ser>
        <c:ser>
          <c:idx val="6"/>
          <c:order val="1"/>
          <c:tx>
            <c:v>NTH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Rendimenti!$H$23</c:f>
              <c:numCache>
                <c:ptCount val="1"/>
                <c:pt idx="0">
                  <c:v>4.464732926625473</c:v>
                </c:pt>
              </c:numCache>
            </c:numRef>
          </c:xVal>
          <c:yVal>
            <c:numRef>
              <c:f>Rendimenti!$F$23</c:f>
              <c:numCache>
                <c:ptCount val="1"/>
                <c:pt idx="0">
                  <c:v>8.873706683516502</c:v>
                </c:pt>
              </c:numCache>
            </c:numRef>
          </c:yVal>
          <c:smooth val="0"/>
        </c:ser>
        <c:ser>
          <c:idx val="4"/>
          <c:order val="2"/>
          <c:tx>
            <c:v>Telenor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Rendimenti!$H$28:$H$30</c:f>
              <c:numCache>
                <c:ptCount val="3"/>
                <c:pt idx="0">
                  <c:v>3.0079104785350963</c:v>
                </c:pt>
                <c:pt idx="1">
                  <c:v>4.127366491892344</c:v>
                </c:pt>
                <c:pt idx="2">
                  <c:v>6.35052070968589</c:v>
                </c:pt>
              </c:numCache>
            </c:numRef>
          </c:xVal>
          <c:yVal>
            <c:numRef>
              <c:f>Rendimenti!$F$28:$F$30</c:f>
              <c:numCache>
                <c:ptCount val="3"/>
                <c:pt idx="0">
                  <c:v>3.7202391773462296</c:v>
                </c:pt>
                <c:pt idx="1">
                  <c:v>4.720877483487129</c:v>
                </c:pt>
                <c:pt idx="2">
                  <c:v>5.422448739409447</c:v>
                </c:pt>
              </c:numCache>
            </c:numRef>
          </c:yVal>
          <c:smooth val="0"/>
        </c:ser>
        <c:ser>
          <c:idx val="5"/>
          <c:order val="3"/>
          <c:tx>
            <c:v>Cell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Rendimenti!$H$31</c:f>
              <c:numCache>
                <c:ptCount val="1"/>
                <c:pt idx="0">
                  <c:v>2.5402613811334094</c:v>
                </c:pt>
              </c:numCache>
            </c:numRef>
          </c:xVal>
          <c:yVal>
            <c:numRef>
              <c:f>Rendimenti!$F$31</c:f>
              <c:numCache>
                <c:ptCount val="1"/>
                <c:pt idx="0">
                  <c:v>11.76457591354847</c:v>
                </c:pt>
              </c:numCache>
            </c:numRef>
          </c:yVal>
          <c:smooth val="0"/>
        </c:ser>
        <c:ser>
          <c:idx val="1"/>
          <c:order val="4"/>
          <c:tx>
            <c:v>Vodafone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Rendimenti!$H$47:$H$51</c:f>
              <c:numCache>
                <c:ptCount val="5"/>
                <c:pt idx="0">
                  <c:v>3.112597718843883</c:v>
                </c:pt>
                <c:pt idx="1">
                  <c:v>4.92598514525506</c:v>
                </c:pt>
                <c:pt idx="2">
                  <c:v>5.8261281454426035</c:v>
                </c:pt>
                <c:pt idx="3">
                  <c:v>7.131431573171583</c:v>
                </c:pt>
                <c:pt idx="4">
                  <c:v>9.116931650738103</c:v>
                </c:pt>
              </c:numCache>
            </c:numRef>
          </c:xVal>
          <c:yVal>
            <c:numRef>
              <c:f>Rendimenti!$F$47:$F$51</c:f>
              <c:numCache>
                <c:ptCount val="5"/>
                <c:pt idx="0">
                  <c:v>3.0732903629541397</c:v>
                </c:pt>
                <c:pt idx="1">
                  <c:v>3.8013342767953873</c:v>
                </c:pt>
                <c:pt idx="2">
                  <c:v>4.345151409506798</c:v>
                </c:pt>
                <c:pt idx="3">
                  <c:v>4.241697862744331</c:v>
                </c:pt>
                <c:pt idx="4">
                  <c:v>5.377049371600151</c:v>
                </c:pt>
              </c:numCache>
            </c:numRef>
          </c:yVal>
          <c:smooth val="0"/>
        </c:ser>
        <c:ser>
          <c:idx val="3"/>
          <c:order val="5"/>
          <c:tx>
            <c:v>Colt Tel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Rendimenti!#REF!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Rendimenti!#REF!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v>Wind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Rendimenti!$H$52</c:f>
              <c:numCache>
                <c:ptCount val="1"/>
                <c:pt idx="0">
                  <c:v>4.485218854558904</c:v>
                </c:pt>
              </c:numCache>
            </c:numRef>
          </c:xVal>
          <c:yVal>
            <c:numRef>
              <c:f>Rendimenti!$F$52</c:f>
              <c:numCache>
                <c:ptCount val="1"/>
                <c:pt idx="0">
                  <c:v>8.392493799328804</c:v>
                </c:pt>
              </c:numCache>
            </c:numRef>
          </c:yVal>
          <c:smooth val="0"/>
        </c:ser>
        <c:ser>
          <c:idx val="8"/>
          <c:order val="7"/>
          <c:tx>
            <c:v>KPN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Rendimenti!$H$14:$H$21</c:f>
              <c:numCache>
                <c:ptCount val="8"/>
                <c:pt idx="0">
                  <c:v>1.8782681250366349</c:v>
                </c:pt>
                <c:pt idx="1">
                  <c:v>2.9865703240659625</c:v>
                </c:pt>
                <c:pt idx="2">
                  <c:v>3.336480405082254</c:v>
                </c:pt>
                <c:pt idx="3">
                  <c:v>3.5439576191162865</c:v>
                </c:pt>
                <c:pt idx="4">
                  <c:v>4.304380973520512</c:v>
                </c:pt>
                <c:pt idx="5">
                  <c:v>5.192008627059486</c:v>
                </c:pt>
                <c:pt idx="6">
                  <c:v>5.192709505769238</c:v>
                </c:pt>
                <c:pt idx="7">
                  <c:v>6.117987613282876</c:v>
                </c:pt>
              </c:numCache>
            </c:numRef>
          </c:xVal>
          <c:yVal>
            <c:numRef>
              <c:f>Rendimenti!$F$14:$F$21</c:f>
              <c:numCache>
                <c:ptCount val="8"/>
                <c:pt idx="0">
                  <c:v>2.657490596175194</c:v>
                </c:pt>
                <c:pt idx="1">
                  <c:v>3.7110302597284317</c:v>
                </c:pt>
                <c:pt idx="2">
                  <c:v>3.7691492587327957</c:v>
                </c:pt>
                <c:pt idx="3">
                  <c:v>3.934883698821068</c:v>
                </c:pt>
                <c:pt idx="4">
                  <c:v>4.092928394675255</c:v>
                </c:pt>
                <c:pt idx="5">
                  <c:v>4.359874501824379</c:v>
                </c:pt>
                <c:pt idx="6">
                  <c:v>4.790090397000313</c:v>
                </c:pt>
                <c:pt idx="7">
                  <c:v>4.519562050700188</c:v>
                </c:pt>
              </c:numCache>
            </c:numRef>
          </c:yVal>
          <c:smooth val="0"/>
        </c:ser>
        <c:ser>
          <c:idx val="0"/>
          <c:order val="8"/>
          <c:tx>
            <c:v>Telecom Italia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Rendimenti!$H$53:$H$58</c:f>
              <c:numCache>
                <c:ptCount val="6"/>
                <c:pt idx="0">
                  <c:v>1.4918714852493902</c:v>
                </c:pt>
                <c:pt idx="1">
                  <c:v>2.3289345165062803</c:v>
                </c:pt>
                <c:pt idx="2">
                  <c:v>2.510556022234012</c:v>
                </c:pt>
                <c:pt idx="3">
                  <c:v>3.0665070933965684</c:v>
                </c:pt>
                <c:pt idx="4">
                  <c:v>7.116833272467647</c:v>
                </c:pt>
                <c:pt idx="5">
                  <c:v>10.495966971997099</c:v>
                </c:pt>
              </c:numCache>
            </c:numRef>
          </c:xVal>
          <c:yVal>
            <c:numRef>
              <c:f>Rendimenti!$F$53:$F$58</c:f>
              <c:numCache>
                <c:ptCount val="6"/>
                <c:pt idx="0">
                  <c:v>2.7547601610422134</c:v>
                </c:pt>
                <c:pt idx="1">
                  <c:v>3.871374949812889</c:v>
                </c:pt>
                <c:pt idx="2">
                  <c:v>4.3813589960336685</c:v>
                </c:pt>
                <c:pt idx="3">
                  <c:v>4.672751203179359</c:v>
                </c:pt>
                <c:pt idx="4">
                  <c:v>5.811620131134987</c:v>
                </c:pt>
                <c:pt idx="5">
                  <c:v>7.525457814335823</c:v>
                </c:pt>
              </c:numCache>
            </c:numRef>
          </c:yVal>
          <c:smooth val="0"/>
        </c:ser>
        <c:axId val="46445550"/>
        <c:axId val="15356767"/>
      </c:scatterChart>
      <c:valAx>
        <c:axId val="4644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Duration Modificata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2"/>
        <c:crossBetween val="midCat"/>
        <c:dispUnits/>
      </c:valAx>
      <c:valAx>
        <c:axId val="15356767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Rendimento lordo 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117"/>
          <c:y val="0.08175"/>
          <c:w val="0.765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Rendimento Bond TLC  Investment grade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9"/>
          <c:w val="0.876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Portugal Tel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Rendimenti!$H$9:$H$13</c:f>
              <c:numCache>
                <c:ptCount val="5"/>
                <c:pt idx="1">
                  <c:v>2.534010311695103</c:v>
                </c:pt>
                <c:pt idx="2">
                  <c:v>3.3644084360735595</c:v>
                </c:pt>
                <c:pt idx="3">
                  <c:v>6.2614083404633645</c:v>
                </c:pt>
                <c:pt idx="4">
                  <c:v>10.183833084347997</c:v>
                </c:pt>
              </c:numCache>
            </c:numRef>
          </c:xVal>
          <c:yVal>
            <c:numRef>
              <c:f>Rendimenti!$F$9:$F$13</c:f>
              <c:numCache>
                <c:ptCount val="5"/>
                <c:pt idx="1">
                  <c:v>3.5772811621427536</c:v>
                </c:pt>
                <c:pt idx="2">
                  <c:v>4.348604008555412</c:v>
                </c:pt>
                <c:pt idx="3">
                  <c:v>5.426302179694176</c:v>
                </c:pt>
                <c:pt idx="4">
                  <c:v>7.257887348532677</c:v>
                </c:pt>
              </c:numCache>
            </c:numRef>
          </c:yVal>
          <c:smooth val="0"/>
        </c:ser>
        <c:ser>
          <c:idx val="1"/>
          <c:order val="1"/>
          <c:tx>
            <c:v>KPN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Rendimenti!$H$14:$H$21</c:f>
              <c:numCache>
                <c:ptCount val="8"/>
                <c:pt idx="0">
                  <c:v>1.8782681250366349</c:v>
                </c:pt>
                <c:pt idx="1">
                  <c:v>2.9865703240659625</c:v>
                </c:pt>
                <c:pt idx="2">
                  <c:v>3.336480405082254</c:v>
                </c:pt>
                <c:pt idx="3">
                  <c:v>3.5439576191162865</c:v>
                </c:pt>
                <c:pt idx="4">
                  <c:v>4.304380973520512</c:v>
                </c:pt>
                <c:pt idx="5">
                  <c:v>5.192008627059486</c:v>
                </c:pt>
                <c:pt idx="6">
                  <c:v>5.192709505769238</c:v>
                </c:pt>
                <c:pt idx="7">
                  <c:v>6.117987613282876</c:v>
                </c:pt>
              </c:numCache>
            </c:numRef>
          </c:xVal>
          <c:yVal>
            <c:numRef>
              <c:f>Rendimenti!$F$14:$F$21</c:f>
              <c:numCache>
                <c:ptCount val="8"/>
                <c:pt idx="0">
                  <c:v>2.657490596175194</c:v>
                </c:pt>
                <c:pt idx="1">
                  <c:v>3.7110302597284317</c:v>
                </c:pt>
                <c:pt idx="2">
                  <c:v>3.7691492587327957</c:v>
                </c:pt>
                <c:pt idx="3">
                  <c:v>3.934883698821068</c:v>
                </c:pt>
                <c:pt idx="4">
                  <c:v>4.092928394675255</c:v>
                </c:pt>
                <c:pt idx="5">
                  <c:v>4.359874501824379</c:v>
                </c:pt>
                <c:pt idx="6">
                  <c:v>4.790090397000313</c:v>
                </c:pt>
                <c:pt idx="7">
                  <c:v>4.519562050700188</c:v>
                </c:pt>
              </c:numCache>
            </c:numRef>
          </c:yVal>
          <c:smooth val="0"/>
        </c:ser>
        <c:ser>
          <c:idx val="3"/>
          <c:order val="2"/>
          <c:tx>
            <c:v>Telekom Austria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Rendimenti!$H$24:$H$27</c:f>
              <c:numCache>
                <c:ptCount val="4"/>
                <c:pt idx="0">
                  <c:v>0.5645734270396316</c:v>
                </c:pt>
                <c:pt idx="1">
                  <c:v>3.475058376717629</c:v>
                </c:pt>
                <c:pt idx="2">
                  <c:v>5.182843745473574</c:v>
                </c:pt>
                <c:pt idx="3">
                  <c:v>6.1666075330748</c:v>
                </c:pt>
              </c:numCache>
            </c:numRef>
          </c:xVal>
          <c:yVal>
            <c:numRef>
              <c:f>Rendimenti!$F$24:$F$27</c:f>
              <c:numCache>
                <c:ptCount val="4"/>
                <c:pt idx="0">
                  <c:v>1.4221910387277603</c:v>
                </c:pt>
                <c:pt idx="1">
                  <c:v>3.9524156600236893</c:v>
                </c:pt>
                <c:pt idx="2">
                  <c:v>5.512218549847603</c:v>
                </c:pt>
                <c:pt idx="3">
                  <c:v>5.130544677376747</c:v>
                </c:pt>
              </c:numCache>
            </c:numRef>
          </c:yVal>
          <c:smooth val="0"/>
        </c:ser>
        <c:ser>
          <c:idx val="4"/>
          <c:order val="3"/>
          <c:tx>
            <c:v>Telenor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Rendimenti!$H$28:$H$30</c:f>
              <c:numCache>
                <c:ptCount val="3"/>
                <c:pt idx="0">
                  <c:v>3.0079104785350963</c:v>
                </c:pt>
                <c:pt idx="1">
                  <c:v>4.127366491892344</c:v>
                </c:pt>
                <c:pt idx="2">
                  <c:v>6.35052070968589</c:v>
                </c:pt>
              </c:numCache>
            </c:numRef>
          </c:xVal>
          <c:yVal>
            <c:numRef>
              <c:f>Rendimenti!$F$28:$F$30</c:f>
              <c:numCache>
                <c:ptCount val="3"/>
                <c:pt idx="0">
                  <c:v>3.7202391773462296</c:v>
                </c:pt>
                <c:pt idx="1">
                  <c:v>4.720877483487129</c:v>
                </c:pt>
                <c:pt idx="2">
                  <c:v>5.422448739409447</c:v>
                </c:pt>
              </c:numCache>
            </c:numRef>
          </c:yVal>
          <c:smooth val="0"/>
        </c:ser>
        <c:ser>
          <c:idx val="7"/>
          <c:order val="4"/>
          <c:tx>
            <c:v>OTE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Rendimenti!$H$32:$H$36</c:f>
              <c:numCache>
                <c:ptCount val="5"/>
                <c:pt idx="0">
                  <c:v>1.5248222974206</c:v>
                </c:pt>
                <c:pt idx="1">
                  <c:v>2.1872920688442243</c:v>
                </c:pt>
                <c:pt idx="2">
                  <c:v>3.500595840343196</c:v>
                </c:pt>
                <c:pt idx="3">
                  <c:v>4.635972335594545</c:v>
                </c:pt>
                <c:pt idx="4">
                  <c:v>5.71643615521103</c:v>
                </c:pt>
              </c:numCache>
            </c:numRef>
          </c:xVal>
          <c:yVal>
            <c:numRef>
              <c:f>Rendimenti!$F$32:$F$36</c:f>
              <c:numCache>
                <c:ptCount val="5"/>
                <c:pt idx="0">
                  <c:v>3.091338649392128</c:v>
                </c:pt>
                <c:pt idx="1">
                  <c:v>3.1199518591165543</c:v>
                </c:pt>
                <c:pt idx="2">
                  <c:v>4.208727553486824</c:v>
                </c:pt>
                <c:pt idx="3">
                  <c:v>4.748687520623207</c:v>
                </c:pt>
                <c:pt idx="4">
                  <c:v>5.068904533982277</c:v>
                </c:pt>
              </c:numCache>
            </c:numRef>
          </c:yVal>
          <c:smooth val="0"/>
        </c:ser>
        <c:ser>
          <c:idx val="8"/>
          <c:order val="5"/>
          <c:tx>
            <c:v>Teliasonera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Rendimenti!$H$37:$H$39</c:f>
              <c:numCache>
                <c:ptCount val="3"/>
                <c:pt idx="0">
                  <c:v>2.672549830067319</c:v>
                </c:pt>
                <c:pt idx="1">
                  <c:v>5.085330723664615</c:v>
                </c:pt>
                <c:pt idx="2">
                  <c:v>6.206805255447144</c:v>
                </c:pt>
              </c:numCache>
            </c:numRef>
          </c:xVal>
          <c:yVal>
            <c:numRef>
              <c:f>Rendimenti!$F$37:$F$39</c:f>
              <c:numCache>
                <c:ptCount val="3"/>
                <c:pt idx="0">
                  <c:v>2.8793755918741226</c:v>
                </c:pt>
                <c:pt idx="1">
                  <c:v>4.105382785201073</c:v>
                </c:pt>
                <c:pt idx="2">
                  <c:v>4.909965768456459</c:v>
                </c:pt>
              </c:numCache>
            </c:numRef>
          </c:yVal>
          <c:smooth val="0"/>
        </c:ser>
        <c:ser>
          <c:idx val="9"/>
          <c:order val="6"/>
          <c:tx>
            <c:v>BT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Rendimenti!$H$40:$H$42</c:f>
              <c:numCache>
                <c:ptCount val="3"/>
                <c:pt idx="0">
                  <c:v>1.5123404743238846</c:v>
                </c:pt>
                <c:pt idx="1">
                  <c:v>4.265341829298186</c:v>
                </c:pt>
                <c:pt idx="2">
                  <c:v>4.606255817767919</c:v>
                </c:pt>
              </c:numCache>
            </c:numRef>
          </c:xVal>
          <c:yVal>
            <c:numRef>
              <c:f>Rendimenti!$F$40:$F$42</c:f>
              <c:numCache>
                <c:ptCount val="3"/>
                <c:pt idx="0">
                  <c:v>3.055715188384056</c:v>
                </c:pt>
                <c:pt idx="1">
                  <c:v>5.462304875254631</c:v>
                </c:pt>
                <c:pt idx="2">
                  <c:v>5.877887085080147</c:v>
                </c:pt>
              </c:numCache>
            </c:numRef>
          </c:yVal>
          <c:smooth val="0"/>
        </c:ser>
        <c:ser>
          <c:idx val="2"/>
          <c:order val="7"/>
          <c:tx>
            <c:v>Telefonica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Rendimenti!$H$43:$H$46</c:f>
              <c:numCache>
                <c:ptCount val="4"/>
                <c:pt idx="0">
                  <c:v>1.5193541141250126</c:v>
                </c:pt>
                <c:pt idx="1">
                  <c:v>3.239129056700818</c:v>
                </c:pt>
                <c:pt idx="2">
                  <c:v>5.522498132911768</c:v>
                </c:pt>
                <c:pt idx="3">
                  <c:v>12.358348508302765</c:v>
                </c:pt>
              </c:numCache>
            </c:numRef>
          </c:xVal>
          <c:yVal>
            <c:numRef>
              <c:f>Rendimenti!$F$43:$F$46</c:f>
              <c:numCache>
                <c:ptCount val="4"/>
                <c:pt idx="0">
                  <c:v>2.241041883826256</c:v>
                </c:pt>
                <c:pt idx="1">
                  <c:v>3.376474604010582</c:v>
                </c:pt>
                <c:pt idx="2">
                  <c:v>4.4189464300870895</c:v>
                </c:pt>
                <c:pt idx="3">
                  <c:v>5.849795415997505</c:v>
                </c:pt>
              </c:numCache>
            </c:numRef>
          </c:yVal>
          <c:smooth val="0"/>
        </c:ser>
        <c:ser>
          <c:idx val="5"/>
          <c:order val="8"/>
          <c:tx>
            <c:v>Vodafone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Rendimenti!$H$47:$H$51</c:f>
              <c:numCache>
                <c:ptCount val="5"/>
                <c:pt idx="0">
                  <c:v>3.112597718843883</c:v>
                </c:pt>
                <c:pt idx="1">
                  <c:v>4.92598514525506</c:v>
                </c:pt>
                <c:pt idx="2">
                  <c:v>5.8261281454426035</c:v>
                </c:pt>
                <c:pt idx="3">
                  <c:v>7.131431573171583</c:v>
                </c:pt>
                <c:pt idx="4">
                  <c:v>9.116931650738103</c:v>
                </c:pt>
              </c:numCache>
            </c:numRef>
          </c:xVal>
          <c:yVal>
            <c:numRef>
              <c:f>Rendimenti!$F$47:$F$51</c:f>
              <c:numCache>
                <c:ptCount val="5"/>
                <c:pt idx="0">
                  <c:v>3.0732903629541397</c:v>
                </c:pt>
                <c:pt idx="1">
                  <c:v>3.8013342767953873</c:v>
                </c:pt>
                <c:pt idx="2">
                  <c:v>4.345151409506798</c:v>
                </c:pt>
                <c:pt idx="3">
                  <c:v>4.241697862744331</c:v>
                </c:pt>
                <c:pt idx="4">
                  <c:v>5.377049371600151</c:v>
                </c:pt>
              </c:numCache>
            </c:numRef>
          </c:yVal>
          <c:smooth val="0"/>
        </c:ser>
        <c:ser>
          <c:idx val="6"/>
          <c:order val="9"/>
          <c:tx>
            <c:v>Telecom Italia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Rendimenti!$H$53:$H$58</c:f>
              <c:numCache>
                <c:ptCount val="6"/>
                <c:pt idx="0">
                  <c:v>1.4918714852493902</c:v>
                </c:pt>
                <c:pt idx="1">
                  <c:v>2.3289345165062803</c:v>
                </c:pt>
                <c:pt idx="2">
                  <c:v>2.510556022234012</c:v>
                </c:pt>
                <c:pt idx="3">
                  <c:v>3.0665070933965684</c:v>
                </c:pt>
                <c:pt idx="4">
                  <c:v>7.116833272467647</c:v>
                </c:pt>
                <c:pt idx="5">
                  <c:v>10.495966971997099</c:v>
                </c:pt>
              </c:numCache>
            </c:numRef>
          </c:xVal>
          <c:yVal>
            <c:numRef>
              <c:f>Rendimenti!$F$53:$F$58</c:f>
              <c:numCache>
                <c:ptCount val="6"/>
                <c:pt idx="0">
                  <c:v>2.7547601610422134</c:v>
                </c:pt>
                <c:pt idx="1">
                  <c:v>3.871374949812889</c:v>
                </c:pt>
                <c:pt idx="2">
                  <c:v>4.3813589960336685</c:v>
                </c:pt>
                <c:pt idx="3">
                  <c:v>4.672751203179359</c:v>
                </c:pt>
                <c:pt idx="4">
                  <c:v>5.811620131134987</c:v>
                </c:pt>
                <c:pt idx="5">
                  <c:v>7.525457814335823</c:v>
                </c:pt>
              </c:numCache>
            </c:numRef>
          </c:yVal>
          <c:smooth val="0"/>
        </c:ser>
        <c:ser>
          <c:idx val="10"/>
          <c:order val="10"/>
          <c:tx>
            <c:v>France Telecom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Rendimenti!$H$59:$H$67</c:f>
              <c:numCache>
                <c:ptCount val="9"/>
                <c:pt idx="0">
                  <c:v>1.2785990664110234</c:v>
                </c:pt>
                <c:pt idx="1">
                  <c:v>2.4568701138685523</c:v>
                </c:pt>
                <c:pt idx="2">
                  <c:v>3.11508287020073</c:v>
                </c:pt>
                <c:pt idx="3">
                  <c:v>3.979954138663229</c:v>
                </c:pt>
                <c:pt idx="4">
                  <c:v>4.2810265823001465</c:v>
                </c:pt>
                <c:pt idx="5">
                  <c:v>5.393897366599475</c:v>
                </c:pt>
                <c:pt idx="6">
                  <c:v>6.229092630582491</c:v>
                </c:pt>
                <c:pt idx="7">
                  <c:v>6.949267194857529</c:v>
                </c:pt>
                <c:pt idx="8">
                  <c:v>11.673510825547242</c:v>
                </c:pt>
              </c:numCache>
            </c:numRef>
          </c:xVal>
          <c:yVal>
            <c:numRef>
              <c:f>Rendimenti!$F$59:$F$67</c:f>
              <c:numCache>
                <c:ptCount val="9"/>
                <c:pt idx="0">
                  <c:v>1.6351055353879929</c:v>
                </c:pt>
                <c:pt idx="1">
                  <c:v>2.5853190571069717</c:v>
                </c:pt>
                <c:pt idx="2">
                  <c:v>3.2396171241998672</c:v>
                </c:pt>
                <c:pt idx="3">
                  <c:v>3.5442236810922623</c:v>
                </c:pt>
                <c:pt idx="4">
                  <c:v>3.54316346347332</c:v>
                </c:pt>
                <c:pt idx="5">
                  <c:v>3.653530403971672</c:v>
                </c:pt>
                <c:pt idx="6">
                  <c:v>4.328646138310432</c:v>
                </c:pt>
                <c:pt idx="7">
                  <c:v>4.523871466517448</c:v>
                </c:pt>
                <c:pt idx="8">
                  <c:v>5.687582865357399</c:v>
                </c:pt>
              </c:numCache>
            </c:numRef>
          </c:yVal>
          <c:smooth val="0"/>
        </c:ser>
        <c:ser>
          <c:idx val="11"/>
          <c:order val="11"/>
          <c:tx>
            <c:v>Deut. Telekom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Rendimenti!$H$68:$H$78</c:f>
              <c:numCache>
                <c:ptCount val="11"/>
                <c:pt idx="0">
                  <c:v>0.9314688060377532</c:v>
                </c:pt>
                <c:pt idx="1">
                  <c:v>1.7891934475068598</c:v>
                </c:pt>
                <c:pt idx="2">
                  <c:v>2.6134096481018667</c:v>
                </c:pt>
                <c:pt idx="3">
                  <c:v>3.7732692473167404</c:v>
                </c:pt>
                <c:pt idx="4">
                  <c:v>4.279376278371289</c:v>
                </c:pt>
                <c:pt idx="5">
                  <c:v>4.804605221794726</c:v>
                </c:pt>
                <c:pt idx="6">
                  <c:v>4.838877609702062</c:v>
                </c:pt>
                <c:pt idx="7">
                  <c:v>5.902504774174901</c:v>
                </c:pt>
                <c:pt idx="8">
                  <c:v>6.582153532473269</c:v>
                </c:pt>
                <c:pt idx="9">
                  <c:v>8.91824999027522</c:v>
                </c:pt>
                <c:pt idx="10">
                  <c:v>11.355000195799718</c:v>
                </c:pt>
              </c:numCache>
            </c:numRef>
          </c:xVal>
          <c:yVal>
            <c:numRef>
              <c:f>Rendimenti!$F$68:$F$78</c:f>
              <c:numCache>
                <c:ptCount val="11"/>
                <c:pt idx="0">
                  <c:v>1.7301958054304123</c:v>
                </c:pt>
                <c:pt idx="1">
                  <c:v>2.8906282037496567</c:v>
                </c:pt>
                <c:pt idx="2">
                  <c:v>3.3564459532499313</c:v>
                </c:pt>
                <c:pt idx="3">
                  <c:v>3.6577221006155014</c:v>
                </c:pt>
                <c:pt idx="4">
                  <c:v>4.127476736903191</c:v>
                </c:pt>
                <c:pt idx="5">
                  <c:v>4.08821739256382</c:v>
                </c:pt>
                <c:pt idx="6">
                  <c:v>4.423235729336739</c:v>
                </c:pt>
                <c:pt idx="7">
                  <c:v>4.887702688574791</c:v>
                </c:pt>
                <c:pt idx="8">
                  <c:v>5.0225283950567245</c:v>
                </c:pt>
                <c:pt idx="9">
                  <c:v>6.506273522973061</c:v>
                </c:pt>
                <c:pt idx="10">
                  <c:v>6.367519870400429</c:v>
                </c:pt>
              </c:numCache>
            </c:numRef>
          </c:yVal>
          <c:smooth val="0"/>
        </c:ser>
        <c:axId val="3993176"/>
        <c:axId val="35938585"/>
      </c:scatterChart>
      <c:valAx>
        <c:axId val="3993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Duration Modificata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85"/>
        <c:crosses val="autoZero"/>
        <c:crossBetween val="midCat"/>
        <c:dispUnits/>
        <c:majorUnit val="1"/>
      </c:valAx>
      <c:valAx>
        <c:axId val="3593858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Rendimento lordo %</a:t>
                </a:r>
              </a:p>
            </c:rich>
          </c:tx>
          <c:layout>
            <c:manualLayout>
              <c:xMode val="factor"/>
              <c:yMode val="factor"/>
              <c:x val="0.000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0695"/>
          <c:w val="0.729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5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4"/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15000"/>
    <xdr:graphicFrame>
      <xdr:nvGraphicFramePr>
        <xdr:cNvPr id="1" name="Shape 1025"/>
        <xdr:cNvGraphicFramePr/>
      </xdr:nvGraphicFramePr>
      <xdr:xfrm>
        <a:off x="0" y="0"/>
        <a:ext cx="92297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74"/>
  <sheetViews>
    <sheetView zoomScale="95" zoomScaleNormal="95" zoomScalePageLayoutView="0" workbookViewId="0" topLeftCell="A46">
      <selection activeCell="V80" sqref="V80"/>
    </sheetView>
  </sheetViews>
  <sheetFormatPr defaultColWidth="24.33203125" defaultRowHeight="11.25"/>
  <cols>
    <col min="1" max="1" width="3.16015625" style="24" customWidth="1"/>
    <col min="2" max="2" width="26.5" style="46" customWidth="1"/>
    <col min="3" max="3" width="13.83203125" style="55" customWidth="1"/>
    <col min="4" max="4" width="11" style="47" customWidth="1"/>
    <col min="5" max="5" width="9.83203125" style="47" customWidth="1"/>
    <col min="6" max="6" width="10.83203125" style="47" customWidth="1"/>
    <col min="7" max="7" width="16.33203125" style="48" customWidth="1"/>
    <col min="8" max="8" width="8.5" style="49" customWidth="1"/>
    <col min="9" max="9" width="7.83203125" style="52" customWidth="1"/>
    <col min="10" max="10" width="15" style="49" customWidth="1"/>
    <col min="11" max="11" width="9" style="50" customWidth="1"/>
    <col min="12" max="12" width="7.33203125" style="50" customWidth="1"/>
    <col min="13" max="13" width="8.16015625" style="51" customWidth="1"/>
    <col min="14" max="14" width="7.66015625" style="51" customWidth="1"/>
    <col min="15" max="15" width="6.83203125" style="51" customWidth="1"/>
    <col min="16" max="72" width="8.5" style="52" customWidth="1"/>
    <col min="73" max="87" width="6.83203125" style="51" customWidth="1"/>
    <col min="88" max="137" width="8.16015625" style="52" customWidth="1"/>
    <col min="138" max="154" width="9" style="52" customWidth="1"/>
    <col min="155" max="156" width="7.5" style="52" customWidth="1"/>
    <col min="157" max="157" width="6.66015625" style="52" customWidth="1"/>
    <col min="158" max="158" width="8.16015625" style="24" customWidth="1"/>
    <col min="159" max="16384" width="24.33203125" style="24" customWidth="1"/>
  </cols>
  <sheetData>
    <row r="1" spans="2:157" ht="47.25" customHeight="1">
      <c r="B1" s="25" t="s">
        <v>62</v>
      </c>
      <c r="C1" s="88" t="s">
        <v>22</v>
      </c>
      <c r="D1" s="89" t="s">
        <v>63</v>
      </c>
      <c r="E1" s="89" t="s">
        <v>64</v>
      </c>
      <c r="F1" s="90" t="s">
        <v>65</v>
      </c>
      <c r="G1" s="91" t="s">
        <v>107</v>
      </c>
      <c r="H1" s="92" t="s">
        <v>66</v>
      </c>
      <c r="I1" s="87" t="s">
        <v>167</v>
      </c>
      <c r="J1" s="92" t="s">
        <v>67</v>
      </c>
      <c r="K1" s="93" t="s">
        <v>172</v>
      </c>
      <c r="L1" s="93" t="s">
        <v>227</v>
      </c>
      <c r="M1" s="94" t="s">
        <v>173</v>
      </c>
      <c r="N1" s="100" t="s">
        <v>228</v>
      </c>
      <c r="O1" s="94" t="s">
        <v>230</v>
      </c>
      <c r="P1" s="27" t="s">
        <v>229</v>
      </c>
      <c r="Q1" s="27">
        <v>39993</v>
      </c>
      <c r="R1" s="27">
        <v>39979</v>
      </c>
      <c r="S1" s="27">
        <v>39955</v>
      </c>
      <c r="T1" s="27">
        <v>39948</v>
      </c>
      <c r="U1" s="27">
        <v>39937</v>
      </c>
      <c r="V1" s="27">
        <v>39930</v>
      </c>
      <c r="W1" s="27">
        <v>39920</v>
      </c>
      <c r="X1" s="27">
        <v>39903</v>
      </c>
      <c r="Y1" s="27">
        <v>39888</v>
      </c>
      <c r="Z1" s="27">
        <v>39878</v>
      </c>
      <c r="AA1" s="27">
        <v>39871</v>
      </c>
      <c r="AB1" s="27">
        <v>39864</v>
      </c>
      <c r="AC1" s="27">
        <v>39857</v>
      </c>
      <c r="AD1" s="27">
        <v>39850</v>
      </c>
      <c r="AE1" s="27">
        <v>39843</v>
      </c>
      <c r="AF1" s="27">
        <v>39836</v>
      </c>
      <c r="AG1" s="27">
        <v>39829</v>
      </c>
      <c r="AH1" s="27">
        <v>39822</v>
      </c>
      <c r="AI1" s="27">
        <v>39804</v>
      </c>
      <c r="AJ1" s="27">
        <v>39794</v>
      </c>
      <c r="AK1" s="27">
        <v>39787</v>
      </c>
      <c r="AL1" s="27">
        <v>39780</v>
      </c>
      <c r="AM1" s="27">
        <v>39776</v>
      </c>
      <c r="AN1" s="27">
        <v>39766</v>
      </c>
      <c r="AO1" s="27">
        <v>39752</v>
      </c>
      <c r="AP1" s="27">
        <v>39738</v>
      </c>
      <c r="AQ1" s="27">
        <v>39731</v>
      </c>
      <c r="AR1" s="27">
        <v>39717</v>
      </c>
      <c r="AS1" s="27">
        <v>39710</v>
      </c>
      <c r="AT1" s="27">
        <v>39703</v>
      </c>
      <c r="AU1" s="27">
        <v>39699</v>
      </c>
      <c r="AV1" s="27">
        <v>39692</v>
      </c>
      <c r="AW1" s="27">
        <v>39654</v>
      </c>
      <c r="AX1" s="27">
        <v>39647</v>
      </c>
      <c r="AY1" s="27">
        <v>39640</v>
      </c>
      <c r="AZ1" s="27">
        <v>39633</v>
      </c>
      <c r="BA1" s="27">
        <v>39623</v>
      </c>
      <c r="BB1" s="27">
        <v>39616</v>
      </c>
      <c r="BC1" s="27">
        <v>39605</v>
      </c>
      <c r="BD1" s="27">
        <v>39601</v>
      </c>
      <c r="BE1" s="27">
        <v>39591</v>
      </c>
      <c r="BF1" s="27">
        <v>39584</v>
      </c>
      <c r="BG1" s="27">
        <v>39577</v>
      </c>
      <c r="BH1" s="27">
        <v>39573</v>
      </c>
      <c r="BI1" s="27">
        <v>39563</v>
      </c>
      <c r="BJ1" s="27">
        <v>39557</v>
      </c>
      <c r="BK1" s="27">
        <v>39552</v>
      </c>
      <c r="BL1" s="27">
        <v>39546</v>
      </c>
      <c r="BM1" s="27">
        <v>39535</v>
      </c>
      <c r="BN1" s="27">
        <v>39524</v>
      </c>
      <c r="BO1" s="27">
        <v>39518</v>
      </c>
      <c r="BP1" s="27">
        <v>39507</v>
      </c>
      <c r="BQ1" s="27">
        <v>39493</v>
      </c>
      <c r="BR1" s="27">
        <v>39486</v>
      </c>
      <c r="BS1" s="27">
        <v>39475</v>
      </c>
      <c r="BT1" s="27">
        <v>39468</v>
      </c>
      <c r="BU1" s="27">
        <v>39461</v>
      </c>
      <c r="BV1" s="27">
        <v>39454</v>
      </c>
      <c r="BW1" s="27">
        <v>39433</v>
      </c>
      <c r="BX1" s="27">
        <v>39426</v>
      </c>
      <c r="BY1" s="27">
        <v>39419</v>
      </c>
      <c r="BZ1" s="27">
        <v>39409</v>
      </c>
      <c r="CA1" s="27">
        <v>39405</v>
      </c>
      <c r="CB1" s="27">
        <v>39398</v>
      </c>
      <c r="CC1" s="27">
        <v>39388</v>
      </c>
      <c r="CD1" s="27">
        <v>39381</v>
      </c>
      <c r="CE1" s="27">
        <v>39374</v>
      </c>
      <c r="CF1" s="27">
        <v>39370</v>
      </c>
      <c r="CG1" s="27">
        <v>39363</v>
      </c>
      <c r="CH1" s="27">
        <v>39353</v>
      </c>
      <c r="CI1" s="27">
        <v>39346</v>
      </c>
      <c r="CJ1" s="27">
        <v>39339</v>
      </c>
      <c r="CK1" s="27">
        <v>39332</v>
      </c>
      <c r="CL1" s="27">
        <v>39328</v>
      </c>
      <c r="CM1" s="27">
        <v>39321</v>
      </c>
      <c r="CN1" s="27">
        <v>39293</v>
      </c>
      <c r="CO1" s="27">
        <v>39283</v>
      </c>
      <c r="CP1" s="27">
        <v>39276</v>
      </c>
      <c r="CQ1" s="27">
        <v>39269</v>
      </c>
      <c r="CR1" s="27">
        <v>39262</v>
      </c>
      <c r="CS1" s="27">
        <v>39254</v>
      </c>
      <c r="CT1" s="27">
        <v>39248</v>
      </c>
      <c r="CU1" s="27">
        <v>39244</v>
      </c>
      <c r="CV1" s="27">
        <v>39227</v>
      </c>
      <c r="CW1" s="27">
        <v>39220</v>
      </c>
      <c r="CX1" s="27">
        <v>39216</v>
      </c>
      <c r="CY1" s="27">
        <v>39206</v>
      </c>
      <c r="CZ1" s="27">
        <v>39202</v>
      </c>
      <c r="DA1" s="27">
        <v>39192</v>
      </c>
      <c r="DB1" s="27">
        <v>39185</v>
      </c>
      <c r="DC1" s="27">
        <v>39153</v>
      </c>
      <c r="DD1" s="27">
        <v>39146</v>
      </c>
      <c r="DE1" s="27">
        <v>39136</v>
      </c>
      <c r="DF1" s="27">
        <v>39129</v>
      </c>
      <c r="DG1" s="27">
        <v>39122</v>
      </c>
      <c r="DH1" s="27">
        <v>39115</v>
      </c>
      <c r="DI1" s="27">
        <v>39111</v>
      </c>
      <c r="DJ1" s="27">
        <v>39101</v>
      </c>
      <c r="DK1" s="27">
        <v>39094</v>
      </c>
      <c r="DL1" s="27">
        <v>39087</v>
      </c>
      <c r="DM1" s="27">
        <v>39080</v>
      </c>
      <c r="DN1" s="27">
        <v>39073</v>
      </c>
      <c r="DO1" s="27">
        <v>39066</v>
      </c>
      <c r="DP1" s="27">
        <v>39059</v>
      </c>
      <c r="DQ1" s="27">
        <v>39052</v>
      </c>
      <c r="DR1" s="27">
        <v>39045</v>
      </c>
      <c r="DS1" s="27">
        <v>39038</v>
      </c>
      <c r="DT1" s="27">
        <v>39031</v>
      </c>
      <c r="DU1" s="27">
        <v>39024</v>
      </c>
      <c r="DV1" s="27">
        <v>39017</v>
      </c>
      <c r="DW1" s="27">
        <v>39010</v>
      </c>
      <c r="DX1" s="27">
        <v>39003</v>
      </c>
      <c r="DY1" s="27">
        <v>38996</v>
      </c>
      <c r="DZ1" s="27">
        <v>38989</v>
      </c>
      <c r="EA1" s="27">
        <v>38982</v>
      </c>
      <c r="EB1" s="27">
        <v>38975</v>
      </c>
      <c r="EC1" s="27">
        <v>38968</v>
      </c>
      <c r="ED1" s="27">
        <v>38961</v>
      </c>
      <c r="EE1" s="27">
        <v>38954</v>
      </c>
      <c r="EF1" s="27">
        <v>38934</v>
      </c>
      <c r="EG1" s="27">
        <v>38926</v>
      </c>
      <c r="EH1" s="27">
        <v>38919</v>
      </c>
      <c r="EI1" s="27">
        <v>38905</v>
      </c>
      <c r="EJ1" s="27">
        <v>38898</v>
      </c>
      <c r="EK1" s="27">
        <v>38891</v>
      </c>
      <c r="EL1" s="27">
        <v>38884</v>
      </c>
      <c r="EM1" s="27">
        <v>38877</v>
      </c>
      <c r="EN1" s="27">
        <v>38870</v>
      </c>
      <c r="EO1" s="27">
        <v>38863</v>
      </c>
      <c r="EP1" s="27">
        <v>38856</v>
      </c>
      <c r="EQ1" s="27">
        <v>38849</v>
      </c>
      <c r="ER1" s="27">
        <v>38842</v>
      </c>
      <c r="ES1" s="27">
        <v>38835</v>
      </c>
      <c r="ET1" s="27">
        <v>38831</v>
      </c>
      <c r="EU1" s="27">
        <v>38821</v>
      </c>
      <c r="EV1" s="27">
        <v>38814</v>
      </c>
      <c r="EW1" s="27">
        <v>38807</v>
      </c>
      <c r="EX1" s="27">
        <v>38800</v>
      </c>
      <c r="EY1" s="27">
        <v>38793</v>
      </c>
      <c r="EZ1" s="27">
        <v>38786</v>
      </c>
      <c r="FA1" s="27">
        <v>38779</v>
      </c>
    </row>
    <row r="2" spans="1:157" s="28" customFormat="1" ht="14.25" customHeight="1">
      <c r="A2" s="28">
        <v>1</v>
      </c>
      <c r="B2" s="29" t="s">
        <v>68</v>
      </c>
      <c r="C2" s="71" t="s">
        <v>23</v>
      </c>
      <c r="D2" s="31">
        <v>38437</v>
      </c>
      <c r="E2" s="31">
        <v>40994</v>
      </c>
      <c r="F2" s="30" t="s">
        <v>69</v>
      </c>
      <c r="G2" s="33" t="s">
        <v>159</v>
      </c>
      <c r="H2" s="39">
        <v>0.0375</v>
      </c>
      <c r="I2" s="102">
        <v>50000</v>
      </c>
      <c r="J2" s="34" t="s">
        <v>135</v>
      </c>
      <c r="K2" s="35">
        <v>99.4</v>
      </c>
      <c r="L2" s="35">
        <v>99.3</v>
      </c>
      <c r="M2" s="36">
        <v>100.42</v>
      </c>
      <c r="N2" s="36">
        <v>99.92</v>
      </c>
      <c r="O2" s="35">
        <v>99.5</v>
      </c>
      <c r="P2" s="37">
        <f>(Q2-R2)/R2</f>
        <v>0.002619911326078246</v>
      </c>
      <c r="Q2" s="35">
        <v>99.5</v>
      </c>
      <c r="R2" s="35">
        <v>99.24</v>
      </c>
      <c r="S2" s="35">
        <v>98.24</v>
      </c>
      <c r="T2" s="35">
        <v>98.39</v>
      </c>
      <c r="U2" s="35">
        <v>97.6</v>
      </c>
      <c r="V2" s="35">
        <v>96.38</v>
      </c>
      <c r="W2" s="35">
        <v>95.46</v>
      </c>
      <c r="X2" s="35">
        <v>93.7</v>
      </c>
      <c r="Y2" s="35">
        <v>92.64</v>
      </c>
      <c r="Z2" s="35">
        <v>93.06</v>
      </c>
      <c r="AA2" s="35">
        <v>92.5</v>
      </c>
      <c r="AB2" s="35">
        <v>92.6</v>
      </c>
      <c r="AC2" s="35">
        <v>92.5</v>
      </c>
      <c r="AD2" s="35">
        <v>92</v>
      </c>
      <c r="AE2" s="35">
        <v>92.25</v>
      </c>
      <c r="AF2" s="35">
        <v>92.6</v>
      </c>
      <c r="AG2" s="35">
        <v>92.5</v>
      </c>
      <c r="AH2" s="35">
        <v>92.5</v>
      </c>
      <c r="AI2" s="35">
        <v>90.18</v>
      </c>
      <c r="AJ2" s="35">
        <v>89.71</v>
      </c>
      <c r="AK2" s="35">
        <v>90</v>
      </c>
      <c r="AL2" s="35">
        <v>89.95</v>
      </c>
      <c r="AM2" s="35">
        <v>86.74</v>
      </c>
      <c r="AN2" s="35">
        <v>86.34</v>
      </c>
      <c r="AO2" s="35">
        <v>87.86</v>
      </c>
      <c r="AP2" s="35">
        <v>85.98</v>
      </c>
      <c r="AQ2" s="35">
        <v>90.02</v>
      </c>
      <c r="AR2" s="35">
        <v>90.46</v>
      </c>
      <c r="AS2" s="35">
        <v>91.4</v>
      </c>
      <c r="AT2" s="35">
        <v>92.26</v>
      </c>
      <c r="AU2" s="38">
        <v>92.16</v>
      </c>
      <c r="AV2" s="38">
        <v>92.4</v>
      </c>
      <c r="AW2" s="38">
        <v>90.84</v>
      </c>
      <c r="AX2" s="38">
        <v>90.94</v>
      </c>
      <c r="AY2" s="38">
        <v>90.92</v>
      </c>
      <c r="AZ2" s="38">
        <v>89.12</v>
      </c>
      <c r="BA2" s="38">
        <v>89.87</v>
      </c>
      <c r="BB2" s="38">
        <v>89.55</v>
      </c>
      <c r="BC2" s="38">
        <v>91.2</v>
      </c>
      <c r="BD2" s="38">
        <v>90.83</v>
      </c>
      <c r="BE2" s="38">
        <v>92.5</v>
      </c>
      <c r="BF2" s="38">
        <v>91.02</v>
      </c>
      <c r="BG2" s="38">
        <v>91.7</v>
      </c>
      <c r="BH2" s="38">
        <v>91.4</v>
      </c>
      <c r="BI2" s="38">
        <v>91.9</v>
      </c>
      <c r="BJ2" s="38">
        <v>91.64</v>
      </c>
      <c r="BK2" s="38">
        <v>90.81</v>
      </c>
      <c r="BL2" s="38">
        <v>90.5</v>
      </c>
      <c r="BM2" s="38">
        <v>91.08</v>
      </c>
      <c r="BN2" s="38">
        <v>92.64</v>
      </c>
      <c r="BO2" s="38">
        <v>93.3</v>
      </c>
      <c r="BP2" s="38">
        <v>93.62</v>
      </c>
      <c r="BQ2" s="38">
        <v>94.1</v>
      </c>
      <c r="BR2" s="38">
        <v>94.28</v>
      </c>
      <c r="BS2" s="38">
        <v>93.52</v>
      </c>
      <c r="BT2" s="38">
        <v>93.98</v>
      </c>
      <c r="BU2" s="38">
        <v>94.04</v>
      </c>
      <c r="BV2" s="38">
        <v>93.64</v>
      </c>
      <c r="BW2" s="38">
        <v>92.72</v>
      </c>
      <c r="BX2" s="38">
        <v>93.24</v>
      </c>
      <c r="BY2" s="38">
        <v>94.31</v>
      </c>
      <c r="BZ2" s="38">
        <v>94.7</v>
      </c>
      <c r="CA2" s="38">
        <v>94.42</v>
      </c>
      <c r="CB2" s="38">
        <v>95.08</v>
      </c>
      <c r="CC2" s="38">
        <v>94.68</v>
      </c>
      <c r="CD2" s="38">
        <v>93.91</v>
      </c>
      <c r="CE2" s="38">
        <v>93.84</v>
      </c>
      <c r="CF2" s="38">
        <v>94.21</v>
      </c>
      <c r="CG2" s="38">
        <v>94.01</v>
      </c>
      <c r="CH2" s="38">
        <v>94.42</v>
      </c>
      <c r="CI2" s="38">
        <v>93.97</v>
      </c>
      <c r="CJ2" s="38">
        <v>93.37</v>
      </c>
      <c r="CK2" s="38">
        <v>93.78</v>
      </c>
      <c r="CL2" s="38">
        <v>93.59</v>
      </c>
      <c r="CM2" s="38">
        <v>93.38</v>
      </c>
      <c r="CN2" s="38">
        <v>92.96</v>
      </c>
      <c r="CO2" s="38">
        <v>92.99</v>
      </c>
      <c r="CP2" s="38">
        <v>92.58</v>
      </c>
      <c r="CQ2" s="38">
        <v>93.15</v>
      </c>
      <c r="CR2" s="38">
        <v>93.72</v>
      </c>
      <c r="CS2" s="38">
        <v>93.56</v>
      </c>
      <c r="CT2" s="38">
        <v>93.55</v>
      </c>
      <c r="CU2" s="38">
        <v>93.84</v>
      </c>
      <c r="CV2" s="38">
        <v>94.9</v>
      </c>
      <c r="CW2" s="38">
        <v>94.92</v>
      </c>
      <c r="CX2" s="38">
        <v>94.86</v>
      </c>
      <c r="CY2" s="38">
        <v>95.02</v>
      </c>
      <c r="CZ2" s="38">
        <v>94.93</v>
      </c>
      <c r="DA2" s="38">
        <v>94.9</v>
      </c>
      <c r="DB2" s="38">
        <v>94.89</v>
      </c>
      <c r="DC2" s="38">
        <v>95.72</v>
      </c>
      <c r="DD2" s="38">
        <v>95.48</v>
      </c>
      <c r="DE2" s="38">
        <v>93.91</v>
      </c>
      <c r="DF2" s="38">
        <v>93.36</v>
      </c>
      <c r="DG2" s="38">
        <v>93.51</v>
      </c>
      <c r="DH2" s="38">
        <v>93.4</v>
      </c>
      <c r="DI2" s="38">
        <v>93.12</v>
      </c>
      <c r="DJ2" s="38">
        <v>93.48</v>
      </c>
      <c r="DK2" s="38">
        <v>91.67</v>
      </c>
      <c r="DL2" s="38">
        <v>92.48</v>
      </c>
      <c r="DM2" s="38">
        <v>92.01</v>
      </c>
      <c r="DN2" s="38">
        <v>92.32</v>
      </c>
      <c r="DO2" s="38">
        <v>92.85</v>
      </c>
      <c r="DP2" s="38">
        <v>93.79</v>
      </c>
      <c r="DQ2" s="38">
        <v>93.9</v>
      </c>
      <c r="DR2" s="38">
        <v>93.9</v>
      </c>
      <c r="DS2" s="38">
        <v>93.7</v>
      </c>
      <c r="DT2" s="38">
        <v>94.08</v>
      </c>
      <c r="DU2" s="38">
        <v>94.2</v>
      </c>
      <c r="DV2" s="38">
        <v>93.79</v>
      </c>
      <c r="DW2" s="38">
        <v>93.24</v>
      </c>
      <c r="DX2" s="38">
        <v>93.25</v>
      </c>
      <c r="DY2" s="38">
        <v>93.49</v>
      </c>
      <c r="DZ2" s="38">
        <v>93.2</v>
      </c>
      <c r="EA2" s="38">
        <v>92.42</v>
      </c>
      <c r="EB2" s="38">
        <v>92.5</v>
      </c>
      <c r="EC2" s="38">
        <v>91.92</v>
      </c>
      <c r="ED2" s="38">
        <v>92.29</v>
      </c>
      <c r="EE2" s="38">
        <v>92.04</v>
      </c>
      <c r="EF2" s="38">
        <v>91.55</v>
      </c>
      <c r="EG2" s="38">
        <v>91.36</v>
      </c>
      <c r="EH2" s="38">
        <v>92.8</v>
      </c>
      <c r="EI2" s="38">
        <v>92.77</v>
      </c>
      <c r="EJ2" s="38">
        <v>92.93</v>
      </c>
      <c r="EK2" s="38">
        <v>93.05</v>
      </c>
      <c r="EL2" s="38">
        <v>93.64</v>
      </c>
      <c r="EM2" s="38">
        <v>93.87</v>
      </c>
      <c r="EN2" s="38">
        <v>94.33</v>
      </c>
      <c r="EO2" s="38">
        <v>94.07</v>
      </c>
      <c r="EP2" s="38">
        <v>93.6</v>
      </c>
      <c r="EQ2" s="38">
        <v>92.95</v>
      </c>
      <c r="ER2" s="38">
        <v>93.02</v>
      </c>
      <c r="ES2" s="38">
        <v>93.12</v>
      </c>
      <c r="ET2" s="38">
        <v>93.31</v>
      </c>
      <c r="EU2" s="38">
        <v>93.62</v>
      </c>
      <c r="EV2" s="38">
        <v>93.8</v>
      </c>
      <c r="EW2" s="38">
        <v>93.8</v>
      </c>
      <c r="EX2" s="38">
        <v>93.8</v>
      </c>
      <c r="EY2" s="38">
        <v>93.8</v>
      </c>
      <c r="EZ2" s="38">
        <v>93.45</v>
      </c>
      <c r="FA2" s="38">
        <v>93.61</v>
      </c>
    </row>
    <row r="3" spans="1:157" s="28" customFormat="1" ht="14.25" customHeight="1">
      <c r="A3" s="28">
        <f>A2+1</f>
        <v>2</v>
      </c>
      <c r="B3" s="29" t="s">
        <v>68</v>
      </c>
      <c r="C3" s="71" t="s">
        <v>224</v>
      </c>
      <c r="D3" s="31">
        <v>39933</v>
      </c>
      <c r="E3" s="31">
        <v>41394</v>
      </c>
      <c r="F3" s="30" t="s">
        <v>69</v>
      </c>
      <c r="G3" s="33" t="s">
        <v>159</v>
      </c>
      <c r="H3" s="39">
        <v>0.06</v>
      </c>
      <c r="I3" s="102">
        <v>50000</v>
      </c>
      <c r="J3" s="34" t="s">
        <v>135</v>
      </c>
      <c r="K3" s="35">
        <v>104.73</v>
      </c>
      <c r="L3" s="35">
        <v>103.81</v>
      </c>
      <c r="M3" s="36">
        <v>105.68</v>
      </c>
      <c r="N3" s="36">
        <v>104.4</v>
      </c>
      <c r="O3" s="35">
        <v>104.89</v>
      </c>
      <c r="P3" s="37">
        <f>(Q3-R3)/R3</f>
        <v>0.007588856868395834</v>
      </c>
      <c r="Q3" s="35">
        <v>104.89</v>
      </c>
      <c r="R3" s="35">
        <v>104.1</v>
      </c>
      <c r="S3" s="35">
        <v>104.1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</row>
    <row r="4" spans="1:157" s="28" customFormat="1" ht="14.25" customHeight="1">
      <c r="A4" s="28">
        <f>A3+1</f>
        <v>3</v>
      </c>
      <c r="B4" s="29" t="s">
        <v>68</v>
      </c>
      <c r="C4" s="71" t="s">
        <v>24</v>
      </c>
      <c r="D4" s="31">
        <v>38435</v>
      </c>
      <c r="E4" s="31">
        <v>42818</v>
      </c>
      <c r="F4" s="41" t="s">
        <v>69</v>
      </c>
      <c r="G4" s="33" t="s">
        <v>159</v>
      </c>
      <c r="H4" s="43">
        <v>0.04375</v>
      </c>
      <c r="I4" s="102">
        <v>50000</v>
      </c>
      <c r="J4" s="34" t="s">
        <v>135</v>
      </c>
      <c r="K4" s="35">
        <v>92.06</v>
      </c>
      <c r="L4" s="35">
        <v>88.96</v>
      </c>
      <c r="M4" s="36">
        <v>93.46</v>
      </c>
      <c r="N4" s="36">
        <v>91.96</v>
      </c>
      <c r="O4" s="35">
        <v>92.89</v>
      </c>
      <c r="P4" s="37">
        <f>(Q4-R4)/R4</f>
        <v>0.045117011701170176</v>
      </c>
      <c r="Q4" s="35">
        <v>92.89</v>
      </c>
      <c r="R4" s="35">
        <v>88.88</v>
      </c>
      <c r="S4" s="35">
        <v>89.36</v>
      </c>
      <c r="T4" s="35">
        <v>87.86</v>
      </c>
      <c r="U4" s="35">
        <v>85.7</v>
      </c>
      <c r="V4" s="35">
        <v>85.07</v>
      </c>
      <c r="W4" s="35">
        <v>84.59</v>
      </c>
      <c r="X4" s="35">
        <v>82.43</v>
      </c>
      <c r="Y4" s="35">
        <v>83.11</v>
      </c>
      <c r="Z4" s="35">
        <v>83.92</v>
      </c>
      <c r="AA4" s="35">
        <v>83</v>
      </c>
      <c r="AB4" s="35">
        <v>83.27</v>
      </c>
      <c r="AC4" s="35">
        <v>83.45</v>
      </c>
      <c r="AD4" s="35">
        <v>80.57</v>
      </c>
      <c r="AE4" s="35">
        <v>83.4</v>
      </c>
      <c r="AF4" s="35">
        <v>80.9</v>
      </c>
      <c r="AG4" s="35">
        <v>83.4</v>
      </c>
      <c r="AH4" s="35">
        <v>83.4</v>
      </c>
      <c r="AI4" s="35">
        <v>79.49</v>
      </c>
      <c r="AJ4" s="35">
        <v>82.59</v>
      </c>
      <c r="AK4" s="35">
        <v>80</v>
      </c>
      <c r="AL4" s="35">
        <v>74.99</v>
      </c>
      <c r="AM4" s="35">
        <v>71.1</v>
      </c>
      <c r="AN4" s="35">
        <v>77.75</v>
      </c>
      <c r="AO4" s="35">
        <v>67.54</v>
      </c>
      <c r="AP4" s="35">
        <v>67.11</v>
      </c>
      <c r="AQ4" s="35">
        <v>70.51</v>
      </c>
      <c r="AR4" s="35">
        <v>77.66</v>
      </c>
      <c r="AS4" s="35">
        <v>79.65</v>
      </c>
      <c r="AT4" s="35">
        <v>85.13</v>
      </c>
      <c r="AU4" s="38">
        <v>83.23</v>
      </c>
      <c r="AV4" s="38">
        <v>85.03</v>
      </c>
      <c r="AW4" s="38">
        <v>82.1</v>
      </c>
      <c r="AX4" s="38">
        <v>83.18</v>
      </c>
      <c r="AY4" s="38">
        <v>82.39</v>
      </c>
      <c r="AZ4" s="38">
        <v>84</v>
      </c>
      <c r="BA4" s="38">
        <v>81.61</v>
      </c>
      <c r="BB4" s="38">
        <v>80.17</v>
      </c>
      <c r="BC4" s="38">
        <v>82.33</v>
      </c>
      <c r="BD4" s="38">
        <v>83.5</v>
      </c>
      <c r="BE4" s="38">
        <v>84.24</v>
      </c>
      <c r="BF4" s="38">
        <v>84.86</v>
      </c>
      <c r="BG4" s="38">
        <v>85.39</v>
      </c>
      <c r="BH4" s="38">
        <v>84.58</v>
      </c>
      <c r="BI4" s="38">
        <v>82.45</v>
      </c>
      <c r="BJ4" s="38">
        <v>83.41</v>
      </c>
      <c r="BK4" s="38">
        <v>83.95</v>
      </c>
      <c r="BL4" s="38">
        <v>83.19</v>
      </c>
      <c r="BM4" s="38">
        <v>84.77</v>
      </c>
      <c r="BN4" s="38">
        <v>87.02</v>
      </c>
      <c r="BO4" s="38">
        <v>85.67</v>
      </c>
      <c r="BP4" s="38">
        <v>88.04</v>
      </c>
      <c r="BQ4" s="38">
        <v>87.8</v>
      </c>
      <c r="BR4" s="38">
        <v>89.75</v>
      </c>
      <c r="BS4" s="38">
        <v>90</v>
      </c>
      <c r="BT4" s="38">
        <v>90</v>
      </c>
      <c r="BU4" s="38">
        <v>90</v>
      </c>
      <c r="BV4" s="38">
        <v>89.41</v>
      </c>
      <c r="BW4" s="38">
        <v>88.73</v>
      </c>
      <c r="BX4" s="38">
        <v>89.38</v>
      </c>
      <c r="BY4" s="38">
        <v>90.02</v>
      </c>
      <c r="BZ4" s="38">
        <v>90.24</v>
      </c>
      <c r="CA4" s="38">
        <v>91.82</v>
      </c>
      <c r="CB4" s="38">
        <v>91.56</v>
      </c>
      <c r="CC4" s="38">
        <v>92.03</v>
      </c>
      <c r="CD4" s="38">
        <v>91.51</v>
      </c>
      <c r="CE4" s="38">
        <v>90.71</v>
      </c>
      <c r="CF4" s="38">
        <v>90.07</v>
      </c>
      <c r="CG4" s="38">
        <v>89.7</v>
      </c>
      <c r="CH4" s="38">
        <v>90</v>
      </c>
      <c r="CI4" s="38">
        <v>90</v>
      </c>
      <c r="CJ4" s="38">
        <v>90</v>
      </c>
      <c r="CK4" s="38">
        <v>89.91</v>
      </c>
      <c r="CL4" s="38">
        <v>89.54</v>
      </c>
      <c r="CM4" s="38">
        <v>88.13</v>
      </c>
      <c r="CN4" s="38">
        <v>89.63</v>
      </c>
      <c r="CO4" s="38">
        <v>89.56</v>
      </c>
      <c r="CP4" s="38">
        <v>88.87</v>
      </c>
      <c r="CQ4" s="38">
        <v>89.66</v>
      </c>
      <c r="CR4" s="38">
        <v>90.64</v>
      </c>
      <c r="CS4" s="38">
        <v>90.01</v>
      </c>
      <c r="CT4" s="38">
        <v>90.15</v>
      </c>
      <c r="CU4" s="38">
        <v>90.55</v>
      </c>
      <c r="CV4" s="38">
        <v>92.13</v>
      </c>
      <c r="CW4" s="38">
        <v>92.33</v>
      </c>
      <c r="CX4" s="38">
        <v>91.89</v>
      </c>
      <c r="CY4" s="38">
        <v>91.92</v>
      </c>
      <c r="CZ4" s="38">
        <v>91.93</v>
      </c>
      <c r="DA4" s="38">
        <v>92.03</v>
      </c>
      <c r="DB4" s="38">
        <v>91.77</v>
      </c>
      <c r="DC4" s="38">
        <v>92.8</v>
      </c>
      <c r="DD4" s="38">
        <v>91.01</v>
      </c>
      <c r="DE4" s="38">
        <v>89.7</v>
      </c>
      <c r="DF4" s="38">
        <v>87.59</v>
      </c>
      <c r="DG4" s="38">
        <v>87.65</v>
      </c>
      <c r="DH4" s="38">
        <v>87.3</v>
      </c>
      <c r="DI4" s="38">
        <v>86.82</v>
      </c>
      <c r="DJ4" s="38">
        <v>87.8</v>
      </c>
      <c r="DK4" s="38">
        <v>85.54</v>
      </c>
      <c r="DL4" s="38">
        <v>86.75</v>
      </c>
      <c r="DM4" s="38">
        <v>86.54</v>
      </c>
      <c r="DN4" s="38">
        <v>87.08</v>
      </c>
      <c r="DO4" s="38">
        <v>87.89</v>
      </c>
      <c r="DP4" s="38">
        <v>89.43</v>
      </c>
      <c r="DQ4" s="38">
        <v>89.66</v>
      </c>
      <c r="DR4" s="38">
        <v>90</v>
      </c>
      <c r="DS4" s="38">
        <v>89.66</v>
      </c>
      <c r="DT4" s="38">
        <v>90.19</v>
      </c>
      <c r="DU4" s="38">
        <v>90.64</v>
      </c>
      <c r="DV4" s="38">
        <v>89.81</v>
      </c>
      <c r="DW4" s="38">
        <v>89.38</v>
      </c>
      <c r="DX4" s="38">
        <v>89.31</v>
      </c>
      <c r="DY4" s="38">
        <v>89.71</v>
      </c>
      <c r="DZ4" s="38">
        <v>88.96</v>
      </c>
      <c r="EA4" s="38">
        <v>87.85</v>
      </c>
      <c r="EB4" s="38">
        <v>86.88</v>
      </c>
      <c r="EC4" s="38">
        <v>86.85</v>
      </c>
      <c r="ED4" s="38">
        <v>87.16</v>
      </c>
      <c r="EE4" s="38">
        <v>86.61</v>
      </c>
      <c r="EF4" s="38">
        <v>86.24</v>
      </c>
      <c r="EG4" s="38">
        <v>86.4</v>
      </c>
      <c r="EH4" s="38">
        <v>88.22</v>
      </c>
      <c r="EI4" s="38">
        <v>88.21</v>
      </c>
      <c r="EJ4" s="38">
        <v>88</v>
      </c>
      <c r="EK4" s="38">
        <v>88.45</v>
      </c>
      <c r="EL4" s="38">
        <v>89.51</v>
      </c>
      <c r="EM4" s="38">
        <v>89.89</v>
      </c>
      <c r="EN4" s="38">
        <v>90.17</v>
      </c>
      <c r="EO4" s="38">
        <v>90.76</v>
      </c>
      <c r="EP4" s="38">
        <v>89.64</v>
      </c>
      <c r="EQ4" s="38">
        <v>89.19</v>
      </c>
      <c r="ER4" s="38">
        <v>89.29</v>
      </c>
      <c r="ES4" s="38">
        <v>89.47</v>
      </c>
      <c r="ET4" s="38">
        <v>89.78</v>
      </c>
      <c r="EU4" s="38">
        <v>89.47</v>
      </c>
      <c r="EV4" s="38">
        <v>90.59</v>
      </c>
      <c r="EW4" s="38">
        <v>90.34</v>
      </c>
      <c r="EX4" s="38">
        <v>90.48</v>
      </c>
      <c r="EY4" s="38">
        <v>90.79</v>
      </c>
      <c r="EZ4" s="38">
        <v>90.08</v>
      </c>
      <c r="FA4" s="38">
        <v>90.9</v>
      </c>
    </row>
    <row r="5" spans="1:157" s="28" customFormat="1" ht="14.25" customHeight="1">
      <c r="A5" s="28">
        <f aca="true" t="shared" si="0" ref="A5:A32">A4+1</f>
        <v>4</v>
      </c>
      <c r="B5" s="29" t="s">
        <v>68</v>
      </c>
      <c r="C5" s="71" t="s">
        <v>25</v>
      </c>
      <c r="D5" s="31">
        <v>38519</v>
      </c>
      <c r="E5" s="31">
        <v>45824</v>
      </c>
      <c r="F5" s="30" t="s">
        <v>69</v>
      </c>
      <c r="G5" s="33" t="s">
        <v>159</v>
      </c>
      <c r="H5" s="39">
        <v>0.045</v>
      </c>
      <c r="I5" s="102">
        <v>50000</v>
      </c>
      <c r="J5" s="34" t="s">
        <v>135</v>
      </c>
      <c r="K5" s="35">
        <v>71.71</v>
      </c>
      <c r="L5" s="35">
        <v>68.13</v>
      </c>
      <c r="M5" s="36">
        <v>74.38</v>
      </c>
      <c r="N5" s="36">
        <v>70.64</v>
      </c>
      <c r="O5" s="35">
        <v>73.05</v>
      </c>
      <c r="P5" s="37">
        <f>(Q5-R5)/R5</f>
        <v>0.05289708849812629</v>
      </c>
      <c r="Q5" s="35">
        <v>73.05</v>
      </c>
      <c r="R5" s="35">
        <v>69.38</v>
      </c>
      <c r="S5" s="35">
        <v>69</v>
      </c>
      <c r="T5" s="35">
        <v>69</v>
      </c>
      <c r="U5" s="35">
        <v>67.75</v>
      </c>
      <c r="V5" s="35">
        <v>66.85</v>
      </c>
      <c r="W5" s="35">
        <v>67</v>
      </c>
      <c r="X5" s="35">
        <v>62</v>
      </c>
      <c r="Y5" s="35">
        <v>66.06</v>
      </c>
      <c r="Z5" s="35">
        <v>67.22</v>
      </c>
      <c r="AA5" s="35">
        <v>65.35</v>
      </c>
      <c r="AB5" s="35">
        <v>66.15</v>
      </c>
      <c r="AC5" s="35">
        <v>66.56</v>
      </c>
      <c r="AD5" s="35">
        <v>68</v>
      </c>
      <c r="AE5" s="35">
        <v>68</v>
      </c>
      <c r="AF5" s="35">
        <v>62.1</v>
      </c>
      <c r="AG5" s="35">
        <v>68</v>
      </c>
      <c r="AH5" s="35">
        <v>68</v>
      </c>
      <c r="AI5" s="35">
        <v>69</v>
      </c>
      <c r="AJ5" s="35">
        <v>61.1</v>
      </c>
      <c r="AK5" s="35">
        <v>61.82</v>
      </c>
      <c r="AL5" s="35">
        <v>63.1</v>
      </c>
      <c r="AM5" s="35">
        <v>63</v>
      </c>
      <c r="AN5" s="35">
        <v>61.01</v>
      </c>
      <c r="AO5" s="35">
        <v>65</v>
      </c>
      <c r="AP5" s="35">
        <v>71</v>
      </c>
      <c r="AQ5" s="35">
        <v>67.36</v>
      </c>
      <c r="AR5" s="35">
        <v>70.76</v>
      </c>
      <c r="AS5" s="35">
        <v>72.18</v>
      </c>
      <c r="AT5" s="35">
        <v>74.26</v>
      </c>
      <c r="AU5" s="38">
        <v>76.42</v>
      </c>
      <c r="AV5" s="38">
        <v>76.02</v>
      </c>
      <c r="AW5" s="38">
        <v>72.5</v>
      </c>
      <c r="AX5" s="38">
        <v>72.4</v>
      </c>
      <c r="AY5" s="38">
        <v>73.5</v>
      </c>
      <c r="AZ5" s="38">
        <v>72.66</v>
      </c>
      <c r="BA5" s="38">
        <v>72.5</v>
      </c>
      <c r="BB5" s="38">
        <v>71</v>
      </c>
      <c r="BC5" s="38">
        <v>73.06</v>
      </c>
      <c r="BD5" s="38">
        <v>75.01</v>
      </c>
      <c r="BE5" s="38">
        <v>74.64</v>
      </c>
      <c r="BF5" s="38">
        <v>77</v>
      </c>
      <c r="BG5" s="38">
        <v>78.18</v>
      </c>
      <c r="BH5" s="38">
        <v>76</v>
      </c>
      <c r="BI5" s="38">
        <v>75.76</v>
      </c>
      <c r="BJ5" s="38">
        <v>75.5</v>
      </c>
      <c r="BK5" s="38">
        <v>76.65</v>
      </c>
      <c r="BL5" s="38">
        <v>75.5</v>
      </c>
      <c r="BM5" s="38">
        <v>74.82</v>
      </c>
      <c r="BN5" s="38">
        <v>78</v>
      </c>
      <c r="BO5" s="38">
        <v>78.24</v>
      </c>
      <c r="BP5" s="38">
        <v>80.06</v>
      </c>
      <c r="BQ5" s="38">
        <v>79.5</v>
      </c>
      <c r="BR5" s="38">
        <v>81.6</v>
      </c>
      <c r="BS5" s="38">
        <v>80.66</v>
      </c>
      <c r="BT5" s="38">
        <v>81.7</v>
      </c>
      <c r="BU5" s="38">
        <v>83.1</v>
      </c>
      <c r="BV5" s="38">
        <v>83.26</v>
      </c>
      <c r="BW5" s="38">
        <v>81.16</v>
      </c>
      <c r="BX5" s="38">
        <v>82.38</v>
      </c>
      <c r="BY5" s="38">
        <v>83.1</v>
      </c>
      <c r="BZ5" s="38">
        <v>84.5</v>
      </c>
      <c r="CA5" s="38">
        <v>84.5</v>
      </c>
      <c r="CB5" s="38">
        <v>85.86</v>
      </c>
      <c r="CC5" s="38">
        <v>85.2</v>
      </c>
      <c r="CD5" s="38">
        <v>85.6</v>
      </c>
      <c r="CE5" s="38">
        <v>85.92</v>
      </c>
      <c r="CF5" s="38">
        <v>84.44</v>
      </c>
      <c r="CG5" s="38">
        <v>83.38</v>
      </c>
      <c r="CH5" s="38">
        <v>83.5</v>
      </c>
      <c r="CI5" s="38">
        <v>84</v>
      </c>
      <c r="CJ5" s="38">
        <v>83.5</v>
      </c>
      <c r="CK5" s="38">
        <v>84.9</v>
      </c>
      <c r="CL5" s="38">
        <v>83</v>
      </c>
      <c r="CM5" s="38">
        <v>81.5</v>
      </c>
      <c r="CN5" s="38">
        <v>82.5</v>
      </c>
      <c r="CO5" s="38">
        <v>81.5</v>
      </c>
      <c r="CP5" s="38">
        <v>80.5</v>
      </c>
      <c r="CQ5" s="38">
        <v>81</v>
      </c>
      <c r="CR5" s="38">
        <v>82</v>
      </c>
      <c r="CS5" s="38">
        <v>82</v>
      </c>
      <c r="CT5" s="38">
        <v>81</v>
      </c>
      <c r="CU5" s="38">
        <v>81.5</v>
      </c>
      <c r="CV5" s="38">
        <v>84.5</v>
      </c>
      <c r="CW5" s="38">
        <v>83.5</v>
      </c>
      <c r="CX5" s="38">
        <v>85</v>
      </c>
      <c r="CY5" s="38">
        <v>83.5</v>
      </c>
      <c r="CZ5" s="38">
        <v>83.5</v>
      </c>
      <c r="DA5" s="38">
        <v>83.5</v>
      </c>
      <c r="DB5" s="38">
        <v>84</v>
      </c>
      <c r="DC5" s="38">
        <v>85.5</v>
      </c>
      <c r="DD5" s="38">
        <v>85.92</v>
      </c>
      <c r="DE5" s="38">
        <v>82.5</v>
      </c>
      <c r="DF5" s="38">
        <v>81</v>
      </c>
      <c r="DG5" s="38">
        <v>81.42</v>
      </c>
      <c r="DH5" s="38">
        <v>81</v>
      </c>
      <c r="DI5" s="38">
        <v>82</v>
      </c>
      <c r="DJ5" s="38">
        <v>81</v>
      </c>
      <c r="DK5" s="38">
        <v>79</v>
      </c>
      <c r="DL5" s="38">
        <v>81.5</v>
      </c>
      <c r="DM5" s="38">
        <v>83</v>
      </c>
      <c r="DN5" s="38">
        <v>83</v>
      </c>
      <c r="DO5" s="38">
        <v>83</v>
      </c>
      <c r="DP5" s="38">
        <v>85.5</v>
      </c>
      <c r="DQ5" s="38">
        <v>85.6</v>
      </c>
      <c r="DR5" s="38">
        <v>85.15</v>
      </c>
      <c r="DS5" s="38">
        <v>85.25</v>
      </c>
      <c r="DT5" s="38">
        <v>85.5</v>
      </c>
      <c r="DU5" s="38">
        <v>85.5</v>
      </c>
      <c r="DV5" s="38">
        <v>84</v>
      </c>
      <c r="DW5" s="38">
        <v>84</v>
      </c>
      <c r="DX5" s="38">
        <v>84</v>
      </c>
      <c r="DY5" s="38">
        <v>84</v>
      </c>
      <c r="DZ5" s="38">
        <v>83.5</v>
      </c>
      <c r="EA5" s="38">
        <v>82</v>
      </c>
      <c r="EB5" s="38">
        <v>80</v>
      </c>
      <c r="EC5" s="38">
        <v>80</v>
      </c>
      <c r="ED5" s="38">
        <v>80</v>
      </c>
      <c r="EE5" s="38">
        <v>80.5</v>
      </c>
      <c r="EF5" s="38">
        <v>81.82</v>
      </c>
      <c r="EG5" s="38">
        <v>81</v>
      </c>
      <c r="EH5" s="38">
        <v>80.25</v>
      </c>
      <c r="EI5" s="38">
        <v>80.5</v>
      </c>
      <c r="EJ5" s="38">
        <v>81.5</v>
      </c>
      <c r="EK5" s="38">
        <v>82.1</v>
      </c>
      <c r="EL5" s="38">
        <v>82.1</v>
      </c>
      <c r="EM5" s="38">
        <v>83.5</v>
      </c>
      <c r="EN5" s="38">
        <v>83.61</v>
      </c>
      <c r="EO5" s="38">
        <v>85</v>
      </c>
      <c r="EP5" s="38">
        <v>83.6</v>
      </c>
      <c r="EQ5" s="38">
        <v>83</v>
      </c>
      <c r="ER5" s="38">
        <v>83.5</v>
      </c>
      <c r="ES5" s="38">
        <v>82.5</v>
      </c>
      <c r="ET5" s="38">
        <v>84</v>
      </c>
      <c r="EU5" s="38">
        <v>83</v>
      </c>
      <c r="EV5" s="38">
        <v>84.5</v>
      </c>
      <c r="EW5" s="38">
        <v>85</v>
      </c>
      <c r="EX5" s="38">
        <v>85</v>
      </c>
      <c r="EY5" s="38">
        <v>87</v>
      </c>
      <c r="EZ5" s="38">
        <v>86.1</v>
      </c>
      <c r="FA5" s="38">
        <v>86</v>
      </c>
    </row>
    <row r="6" spans="1:157" s="28" customFormat="1" ht="14.25" customHeight="1">
      <c r="A6" s="28">
        <f t="shared" si="0"/>
        <v>5</v>
      </c>
      <c r="B6" s="28" t="s">
        <v>70</v>
      </c>
      <c r="C6" s="71" t="s">
        <v>26</v>
      </c>
      <c r="D6" s="31">
        <v>38189</v>
      </c>
      <c r="E6" s="31">
        <v>40745</v>
      </c>
      <c r="F6" s="30" t="s">
        <v>69</v>
      </c>
      <c r="G6" s="33" t="s">
        <v>108</v>
      </c>
      <c r="H6" s="39">
        <v>0.045</v>
      </c>
      <c r="I6" s="102">
        <v>1000</v>
      </c>
      <c r="J6" s="34" t="s">
        <v>135</v>
      </c>
      <c r="K6" s="35">
        <v>102.74</v>
      </c>
      <c r="L6" s="35">
        <v>102.73</v>
      </c>
      <c r="M6" s="36">
        <v>103.63</v>
      </c>
      <c r="N6" s="36">
        <v>103.64</v>
      </c>
      <c r="O6" s="35">
        <v>102.83</v>
      </c>
      <c r="P6" s="37">
        <f>(Q6-R6)/R6</f>
        <v>0.0008759976640062625</v>
      </c>
      <c r="Q6" s="35">
        <v>102.83</v>
      </c>
      <c r="R6" s="35">
        <v>102.74</v>
      </c>
      <c r="S6" s="35">
        <v>102.75</v>
      </c>
      <c r="T6" s="35">
        <v>102.79</v>
      </c>
      <c r="U6" s="35">
        <v>102.62</v>
      </c>
      <c r="V6" s="35">
        <v>101.63</v>
      </c>
      <c r="W6" s="35">
        <v>101.36</v>
      </c>
      <c r="X6" s="35">
        <v>102.36</v>
      </c>
      <c r="Y6" s="35">
        <v>101.91</v>
      </c>
      <c r="Z6" s="35">
        <v>102.02</v>
      </c>
      <c r="AA6" s="35">
        <v>101.92</v>
      </c>
      <c r="AB6" s="35">
        <v>101.95</v>
      </c>
      <c r="AC6" s="35">
        <v>101.63</v>
      </c>
      <c r="AD6" s="35">
        <v>100.5</v>
      </c>
      <c r="AE6" s="35">
        <v>99.1</v>
      </c>
      <c r="AF6" s="35">
        <v>100.6</v>
      </c>
      <c r="AG6" s="35">
        <v>101.7</v>
      </c>
      <c r="AH6" s="35">
        <v>99.9</v>
      </c>
      <c r="AI6" s="35">
        <v>99.6</v>
      </c>
      <c r="AJ6" s="35">
        <v>96.18</v>
      </c>
      <c r="AK6" s="35">
        <v>96.64</v>
      </c>
      <c r="AL6" s="35">
        <v>97.2</v>
      </c>
      <c r="AM6" s="35">
        <v>97.2</v>
      </c>
      <c r="AN6" s="35">
        <v>96.07</v>
      </c>
      <c r="AO6" s="35">
        <v>93.78</v>
      </c>
      <c r="AP6" s="35">
        <v>91.25</v>
      </c>
      <c r="AQ6" s="35">
        <v>94.1</v>
      </c>
      <c r="AR6" s="35">
        <v>96.13</v>
      </c>
      <c r="AS6" s="35">
        <v>95.98</v>
      </c>
      <c r="AT6" s="35">
        <v>96.6</v>
      </c>
      <c r="AU6" s="38">
        <v>97.2</v>
      </c>
      <c r="AV6" s="38">
        <v>97.4</v>
      </c>
      <c r="AW6" s="38">
        <v>96</v>
      </c>
      <c r="AX6" s="38">
        <v>95.7</v>
      </c>
      <c r="AY6" s="38">
        <v>95.88</v>
      </c>
      <c r="AZ6" s="38">
        <v>95.45</v>
      </c>
      <c r="BA6" s="38">
        <v>95.25</v>
      </c>
      <c r="BB6" s="38">
        <v>95.05</v>
      </c>
      <c r="BC6" s="38">
        <v>96.45</v>
      </c>
      <c r="BD6" s="38">
        <v>96.58</v>
      </c>
      <c r="BE6" s="38">
        <v>96.78</v>
      </c>
      <c r="BF6" s="38">
        <v>98</v>
      </c>
      <c r="BG6" s="38">
        <v>98</v>
      </c>
      <c r="BH6" s="38">
        <v>97.4</v>
      </c>
      <c r="BI6" s="38">
        <v>96.76</v>
      </c>
      <c r="BJ6" s="38">
        <v>96.55</v>
      </c>
      <c r="BK6" s="38">
        <v>96.72</v>
      </c>
      <c r="BL6" s="38">
        <v>96.22</v>
      </c>
      <c r="BM6" s="38">
        <v>96.03</v>
      </c>
      <c r="BN6" s="38">
        <v>97.18</v>
      </c>
      <c r="BO6" s="38">
        <v>97.16</v>
      </c>
      <c r="BP6" s="38">
        <v>98.41</v>
      </c>
      <c r="BQ6" s="38">
        <v>98.5</v>
      </c>
      <c r="BR6" s="38">
        <v>99.36</v>
      </c>
      <c r="BS6" s="38">
        <v>98.49</v>
      </c>
      <c r="BT6" s="38">
        <v>98.75</v>
      </c>
      <c r="BU6" s="38">
        <v>97.87</v>
      </c>
      <c r="BV6" s="38">
        <v>98.1</v>
      </c>
      <c r="BW6" s="38">
        <v>97.65</v>
      </c>
      <c r="BX6" s="38">
        <v>97.74</v>
      </c>
      <c r="BY6" s="38">
        <v>98.39</v>
      </c>
      <c r="BZ6" s="38">
        <v>98.63</v>
      </c>
      <c r="CA6" s="38">
        <v>98.35</v>
      </c>
      <c r="CB6" s="38">
        <v>98.27</v>
      </c>
      <c r="CC6" s="38">
        <v>98.29</v>
      </c>
      <c r="CD6" s="38">
        <v>98.68</v>
      </c>
      <c r="CE6" s="38">
        <v>98.25</v>
      </c>
      <c r="CF6" s="38">
        <v>98.08</v>
      </c>
      <c r="CG6" s="38">
        <v>98.06</v>
      </c>
      <c r="CH6" s="38">
        <v>98.03</v>
      </c>
      <c r="CI6" s="38">
        <v>97.85</v>
      </c>
      <c r="CJ6" s="38">
        <v>97.6</v>
      </c>
      <c r="CK6" s="38">
        <v>98.05</v>
      </c>
      <c r="CL6" s="38">
        <v>98.05</v>
      </c>
      <c r="CM6" s="38">
        <v>98</v>
      </c>
      <c r="CN6" s="38">
        <v>97.81</v>
      </c>
      <c r="CO6" s="38">
        <v>97.15</v>
      </c>
      <c r="CP6" s="38">
        <v>97.5</v>
      </c>
      <c r="CQ6" s="38">
        <v>97.05</v>
      </c>
      <c r="CR6" s="38">
        <v>98</v>
      </c>
      <c r="CS6" s="38">
        <v>97.35</v>
      </c>
      <c r="CT6" s="38">
        <v>97.35</v>
      </c>
      <c r="CU6" s="38">
        <v>98.16</v>
      </c>
      <c r="CV6" s="38">
        <v>98.25</v>
      </c>
      <c r="CW6" s="38">
        <v>98.6</v>
      </c>
      <c r="CX6" s="38">
        <v>98.6</v>
      </c>
      <c r="CY6" s="38">
        <v>98.7</v>
      </c>
      <c r="CZ6" s="38">
        <v>99</v>
      </c>
      <c r="DA6" s="38">
        <v>99</v>
      </c>
      <c r="DB6" s="38">
        <v>99</v>
      </c>
      <c r="DC6" s="38">
        <v>99.4</v>
      </c>
      <c r="DD6" s="38">
        <v>99.7</v>
      </c>
      <c r="DE6" s="38">
        <v>99.05</v>
      </c>
      <c r="DF6" s="38">
        <v>99.1</v>
      </c>
      <c r="DG6" s="38">
        <v>99.35</v>
      </c>
      <c r="DH6" s="38">
        <v>99</v>
      </c>
      <c r="DI6" s="38">
        <v>99.15</v>
      </c>
      <c r="DJ6" s="38">
        <v>98.8</v>
      </c>
      <c r="DK6" s="38">
        <v>99</v>
      </c>
      <c r="DL6" s="38">
        <v>99</v>
      </c>
      <c r="DM6" s="38">
        <v>98.25</v>
      </c>
      <c r="DN6" s="38">
        <v>99.1</v>
      </c>
      <c r="DO6" s="38">
        <v>99.5</v>
      </c>
      <c r="DP6" s="38">
        <v>100.3</v>
      </c>
      <c r="DQ6" s="38">
        <v>100.1</v>
      </c>
      <c r="DR6" s="38">
        <v>100.15</v>
      </c>
      <c r="DS6" s="38">
        <v>100.1</v>
      </c>
      <c r="DT6" s="38">
        <v>100.15</v>
      </c>
      <c r="DU6" s="38">
        <v>100.4</v>
      </c>
      <c r="DV6" s="38">
        <v>99.6</v>
      </c>
      <c r="DW6" s="38">
        <v>100</v>
      </c>
      <c r="DX6" s="38">
        <v>100</v>
      </c>
      <c r="DY6" s="38">
        <v>99.95</v>
      </c>
      <c r="DZ6" s="38">
        <v>100</v>
      </c>
      <c r="EA6" s="38">
        <v>100.1</v>
      </c>
      <c r="EB6" s="38">
        <v>100.1</v>
      </c>
      <c r="EC6" s="38">
        <v>100.6</v>
      </c>
      <c r="ED6" s="38">
        <v>99.95</v>
      </c>
      <c r="EE6" s="38">
        <v>99.85</v>
      </c>
      <c r="EF6" s="38">
        <v>98.8</v>
      </c>
      <c r="EG6" s="38">
        <v>99.5</v>
      </c>
      <c r="EH6" s="38">
        <v>99.35</v>
      </c>
      <c r="EI6" s="38">
        <v>98.2</v>
      </c>
      <c r="EJ6" s="38">
        <v>98.2</v>
      </c>
      <c r="EK6" s="38">
        <v>98.75</v>
      </c>
      <c r="EL6" s="38">
        <v>99.2</v>
      </c>
      <c r="EM6" s="38">
        <v>99.2</v>
      </c>
      <c r="EN6" s="38">
        <v>99.2</v>
      </c>
      <c r="EO6" s="38">
        <v>99.5</v>
      </c>
      <c r="EP6" s="38">
        <v>99.5</v>
      </c>
      <c r="EQ6" s="38">
        <v>99.55</v>
      </c>
      <c r="ER6" s="38">
        <v>99.45</v>
      </c>
      <c r="ES6" s="38">
        <v>99.45</v>
      </c>
      <c r="ET6" s="38">
        <v>99.35</v>
      </c>
      <c r="EU6" s="38">
        <v>99</v>
      </c>
      <c r="EV6" s="38">
        <v>99.1</v>
      </c>
      <c r="EW6" s="38">
        <v>99.1</v>
      </c>
      <c r="EX6" s="38">
        <v>100</v>
      </c>
      <c r="EY6" s="38">
        <v>100</v>
      </c>
      <c r="EZ6" s="38">
        <v>99.5</v>
      </c>
      <c r="FA6" s="38">
        <v>100.15</v>
      </c>
    </row>
    <row r="7" spans="1:157" s="28" customFormat="1" ht="14.25" customHeight="1">
      <c r="A7" s="28">
        <f t="shared" si="0"/>
        <v>6</v>
      </c>
      <c r="B7" s="28" t="s">
        <v>70</v>
      </c>
      <c r="C7" s="71" t="s">
        <v>143</v>
      </c>
      <c r="D7" s="31">
        <v>39399</v>
      </c>
      <c r="E7" s="31">
        <v>41226</v>
      </c>
      <c r="F7" s="30" t="s">
        <v>69</v>
      </c>
      <c r="G7" s="33" t="s">
        <v>108</v>
      </c>
      <c r="H7" s="39">
        <v>0.05</v>
      </c>
      <c r="I7" s="102">
        <v>50000</v>
      </c>
      <c r="J7" s="34" t="s">
        <v>71</v>
      </c>
      <c r="K7" s="40">
        <v>103.77</v>
      </c>
      <c r="L7" s="40">
        <v>103</v>
      </c>
      <c r="M7" s="38">
        <v>103.98</v>
      </c>
      <c r="N7" s="38">
        <v>103.84</v>
      </c>
      <c r="O7" s="38">
        <v>103.77</v>
      </c>
      <c r="P7" s="37">
        <f>(Q7-R7)/R7</f>
        <v>0.0026086956521738747</v>
      </c>
      <c r="Q7" s="38">
        <v>103.77</v>
      </c>
      <c r="R7" s="38">
        <v>103.5</v>
      </c>
      <c r="S7" s="38">
        <v>103.9</v>
      </c>
      <c r="T7" s="38">
        <v>104.75</v>
      </c>
      <c r="U7" s="38">
        <v>103.35</v>
      </c>
      <c r="V7" s="38">
        <v>103</v>
      </c>
      <c r="W7" s="38">
        <v>102.44</v>
      </c>
      <c r="X7" s="38">
        <v>101</v>
      </c>
      <c r="Y7" s="38">
        <v>100.4</v>
      </c>
      <c r="Z7" s="38">
        <v>101.11</v>
      </c>
      <c r="AA7" s="38">
        <v>101.93</v>
      </c>
      <c r="AB7" s="38">
        <v>101</v>
      </c>
      <c r="AC7" s="38">
        <v>100.81</v>
      </c>
      <c r="AD7" s="38">
        <v>100.25</v>
      </c>
      <c r="AE7" s="38">
        <v>99.45</v>
      </c>
      <c r="AF7" s="38">
        <v>99.8</v>
      </c>
      <c r="AG7" s="38">
        <v>100.75</v>
      </c>
      <c r="AH7" s="38">
        <v>99.6</v>
      </c>
      <c r="AI7" s="38">
        <v>98</v>
      </c>
      <c r="AJ7" s="38">
        <v>96.25</v>
      </c>
      <c r="AK7" s="38">
        <v>95.97</v>
      </c>
      <c r="AL7" s="38">
        <v>96</v>
      </c>
      <c r="AM7" s="38">
        <v>95.77</v>
      </c>
      <c r="AN7" s="38">
        <v>95.75</v>
      </c>
      <c r="AO7" s="38">
        <v>92.9</v>
      </c>
      <c r="AP7" s="38">
        <v>92.34</v>
      </c>
      <c r="AQ7" s="38">
        <v>90</v>
      </c>
      <c r="AR7" s="38">
        <v>94.48</v>
      </c>
      <c r="AS7" s="38">
        <v>95</v>
      </c>
      <c r="AT7" s="38">
        <v>96.4</v>
      </c>
      <c r="AU7" s="38">
        <v>97.4</v>
      </c>
      <c r="AV7" s="38">
        <v>97.5</v>
      </c>
      <c r="AW7" s="38">
        <v>95.74</v>
      </c>
      <c r="AX7" s="38">
        <v>95.35</v>
      </c>
      <c r="AY7" s="38">
        <v>95.82</v>
      </c>
      <c r="AZ7" s="38">
        <v>95.25</v>
      </c>
      <c r="BA7" s="38">
        <v>95.12</v>
      </c>
      <c r="BB7" s="38">
        <v>95.15</v>
      </c>
      <c r="BC7" s="38">
        <v>96</v>
      </c>
      <c r="BD7" s="38">
        <v>97.35</v>
      </c>
      <c r="BE7" s="38">
        <v>97.5</v>
      </c>
      <c r="BF7" s="38">
        <v>98.59</v>
      </c>
      <c r="BG7" s="38">
        <v>99.29</v>
      </c>
      <c r="BH7" s="38">
        <v>98.47</v>
      </c>
      <c r="BI7" s="38">
        <v>97.5</v>
      </c>
      <c r="BJ7" s="38">
        <v>95.9</v>
      </c>
      <c r="BK7" s="38">
        <v>96.77</v>
      </c>
      <c r="BL7" s="38">
        <v>96.39</v>
      </c>
      <c r="BM7" s="38">
        <v>96.13</v>
      </c>
      <c r="BN7" s="38">
        <v>97.59</v>
      </c>
      <c r="BO7" s="38">
        <v>97.8</v>
      </c>
      <c r="BP7" s="38">
        <v>98.5</v>
      </c>
      <c r="BQ7" s="38">
        <v>97.9</v>
      </c>
      <c r="BR7" s="38">
        <v>99.3</v>
      </c>
      <c r="BS7" s="38">
        <v>98.88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</row>
    <row r="8" spans="1:157" s="28" customFormat="1" ht="14.25" customHeight="1">
      <c r="A8" s="28">
        <f t="shared" si="0"/>
        <v>7</v>
      </c>
      <c r="B8" s="28" t="s">
        <v>70</v>
      </c>
      <c r="C8" s="70" t="s">
        <v>27</v>
      </c>
      <c r="D8" s="31">
        <v>38794</v>
      </c>
      <c r="E8" s="31">
        <v>41351</v>
      </c>
      <c r="F8" s="30" t="s">
        <v>69</v>
      </c>
      <c r="G8" s="33" t="s">
        <v>108</v>
      </c>
      <c r="H8" s="39">
        <v>0.045</v>
      </c>
      <c r="I8" s="102">
        <v>50000</v>
      </c>
      <c r="J8" s="34" t="s">
        <v>71</v>
      </c>
      <c r="K8" s="40">
        <v>102.01</v>
      </c>
      <c r="L8" s="40">
        <v>101.1</v>
      </c>
      <c r="M8" s="38">
        <v>102.46</v>
      </c>
      <c r="N8" s="38">
        <v>101.82</v>
      </c>
      <c r="O8" s="38">
        <v>102.29</v>
      </c>
      <c r="P8" s="37">
        <f>(Q8-R8)/R8</f>
        <v>0.007783251231527155</v>
      </c>
      <c r="Q8" s="38">
        <v>102.29</v>
      </c>
      <c r="R8" s="38">
        <v>101.5</v>
      </c>
      <c r="S8" s="38">
        <v>102.25</v>
      </c>
      <c r="T8" s="38">
        <v>102.59</v>
      </c>
      <c r="U8" s="38">
        <v>101.15</v>
      </c>
      <c r="V8" s="38">
        <v>101.99</v>
      </c>
      <c r="W8" s="38">
        <v>100</v>
      </c>
      <c r="X8" s="38">
        <v>98.75</v>
      </c>
      <c r="Y8" s="38">
        <v>98.84</v>
      </c>
      <c r="Z8" s="38">
        <v>99.65</v>
      </c>
      <c r="AA8" s="38">
        <v>99.33</v>
      </c>
      <c r="AB8" s="38">
        <v>99.25</v>
      </c>
      <c r="AC8" s="38">
        <v>99.4</v>
      </c>
      <c r="AD8" s="38">
        <v>97.71</v>
      </c>
      <c r="AE8" s="38">
        <v>96.5</v>
      </c>
      <c r="AF8" s="38">
        <v>98</v>
      </c>
      <c r="AG8" s="38">
        <v>96</v>
      </c>
      <c r="AH8" s="38">
        <v>96.65</v>
      </c>
      <c r="AI8" s="38">
        <v>95.7</v>
      </c>
      <c r="AJ8" s="38">
        <v>92.51</v>
      </c>
      <c r="AK8" s="38">
        <v>93.59</v>
      </c>
      <c r="AL8" s="38">
        <v>93.3</v>
      </c>
      <c r="AM8" s="38">
        <v>92.8</v>
      </c>
      <c r="AN8" s="38">
        <v>92.96</v>
      </c>
      <c r="AO8" s="38">
        <v>90.75</v>
      </c>
      <c r="AP8" s="38">
        <v>90.29</v>
      </c>
      <c r="AQ8" s="38">
        <v>88</v>
      </c>
      <c r="AR8" s="38">
        <v>92.7</v>
      </c>
      <c r="AS8" s="38">
        <v>92.87</v>
      </c>
      <c r="AT8" s="38">
        <v>93.91</v>
      </c>
      <c r="AU8" s="38">
        <v>95.16</v>
      </c>
      <c r="AV8" s="38">
        <v>95.15</v>
      </c>
      <c r="AW8" s="38">
        <v>93.71</v>
      </c>
      <c r="AX8" s="38">
        <v>93.5</v>
      </c>
      <c r="AY8" s="38">
        <v>93.46</v>
      </c>
      <c r="AZ8" s="38">
        <v>93.5</v>
      </c>
      <c r="BA8" s="38">
        <v>93.23</v>
      </c>
      <c r="BB8" s="38">
        <v>93.19</v>
      </c>
      <c r="BC8" s="38">
        <v>94.22</v>
      </c>
      <c r="BD8" s="38">
        <v>95.07</v>
      </c>
      <c r="BE8" s="38">
        <v>95.37</v>
      </c>
      <c r="BF8" s="38">
        <v>96.4</v>
      </c>
      <c r="BG8" s="38">
        <v>96.93</v>
      </c>
      <c r="BH8" s="38">
        <v>96.14</v>
      </c>
      <c r="BI8" s="38">
        <v>95.5</v>
      </c>
      <c r="BJ8" s="38">
        <v>93.93</v>
      </c>
      <c r="BK8" s="38">
        <v>94.49</v>
      </c>
      <c r="BL8" s="38">
        <v>93.9</v>
      </c>
      <c r="BM8" s="38">
        <v>93.75</v>
      </c>
      <c r="BN8" s="38">
        <v>95.46</v>
      </c>
      <c r="BO8" s="38">
        <v>95.39</v>
      </c>
      <c r="BP8" s="38">
        <v>96.29</v>
      </c>
      <c r="BQ8" s="38">
        <v>95.75</v>
      </c>
      <c r="BR8" s="38">
        <v>97.25</v>
      </c>
      <c r="BS8" s="38">
        <v>96.44</v>
      </c>
      <c r="BT8" s="38">
        <v>96.4</v>
      </c>
      <c r="BU8" s="38">
        <v>95.6</v>
      </c>
      <c r="BV8" s="38">
        <v>95.68</v>
      </c>
      <c r="BW8" s="38">
        <v>95.56</v>
      </c>
      <c r="BX8" s="38">
        <v>95.52</v>
      </c>
      <c r="BY8" s="38">
        <v>96.3</v>
      </c>
      <c r="BZ8" s="38">
        <v>96.48</v>
      </c>
      <c r="CA8" s="38">
        <v>97</v>
      </c>
      <c r="CB8" s="38">
        <v>97.4</v>
      </c>
      <c r="CC8" s="38">
        <v>98</v>
      </c>
      <c r="CD8" s="38">
        <v>97.6</v>
      </c>
      <c r="CE8" s="38">
        <v>97.6</v>
      </c>
      <c r="CF8" s="38">
        <v>97.14</v>
      </c>
      <c r="CG8" s="38">
        <v>97</v>
      </c>
      <c r="CH8" s="38">
        <v>97.28</v>
      </c>
      <c r="CI8" s="38">
        <v>96.79</v>
      </c>
      <c r="CJ8" s="38">
        <v>96.85</v>
      </c>
      <c r="CK8" s="38">
        <v>97.58</v>
      </c>
      <c r="CL8" s="38">
        <v>97.2</v>
      </c>
      <c r="CM8" s="38">
        <v>96.96</v>
      </c>
      <c r="CN8" s="38">
        <v>97.35</v>
      </c>
      <c r="CO8" s="38">
        <v>97.05</v>
      </c>
      <c r="CP8" s="38">
        <v>96.53</v>
      </c>
      <c r="CQ8" s="38">
        <v>96.47</v>
      </c>
      <c r="CR8" s="38">
        <v>96.61</v>
      </c>
      <c r="CS8" s="38">
        <v>96.97</v>
      </c>
      <c r="CT8" s="38">
        <v>97</v>
      </c>
      <c r="CU8" s="38">
        <v>97.3</v>
      </c>
      <c r="CV8" s="38">
        <v>98.3</v>
      </c>
      <c r="CW8" s="38">
        <v>98.5</v>
      </c>
      <c r="CX8" s="38">
        <v>98.57</v>
      </c>
      <c r="CY8" s="38">
        <v>98.89</v>
      </c>
      <c r="CZ8" s="38">
        <v>98.7</v>
      </c>
      <c r="DA8" s="38">
        <v>99.07</v>
      </c>
      <c r="DB8" s="38">
        <v>98.75</v>
      </c>
      <c r="DC8" s="38">
        <v>100.3</v>
      </c>
      <c r="DD8" s="38">
        <v>99.99</v>
      </c>
      <c r="DE8" s="38">
        <v>99.34</v>
      </c>
      <c r="DF8" s="38">
        <v>99.4</v>
      </c>
      <c r="DG8" s="38">
        <v>99.06</v>
      </c>
      <c r="DH8" s="38">
        <v>98.86</v>
      </c>
      <c r="DI8" s="38">
        <v>100</v>
      </c>
      <c r="DJ8" s="38">
        <v>99.18</v>
      </c>
      <c r="DK8" s="38">
        <v>98.75</v>
      </c>
      <c r="DL8" s="38">
        <v>99.25</v>
      </c>
      <c r="DM8" s="38">
        <v>99.37</v>
      </c>
      <c r="DN8" s="38">
        <v>99.59</v>
      </c>
      <c r="DO8" s="38">
        <v>100.25</v>
      </c>
      <c r="DP8" s="38">
        <v>100.82</v>
      </c>
      <c r="DQ8" s="38">
        <v>100.89</v>
      </c>
      <c r="DR8" s="38">
        <v>100.86</v>
      </c>
      <c r="DS8" s="38">
        <v>100.55</v>
      </c>
      <c r="DT8" s="38">
        <v>100.82</v>
      </c>
      <c r="DU8" s="38">
        <v>100.47</v>
      </c>
      <c r="DV8" s="38">
        <v>99.81</v>
      </c>
      <c r="DW8" s="38">
        <v>99.87</v>
      </c>
      <c r="DX8" s="38">
        <v>100.05</v>
      </c>
      <c r="DY8" s="38">
        <v>100.45</v>
      </c>
      <c r="DZ8" s="38">
        <v>100.45</v>
      </c>
      <c r="EA8" s="38">
        <v>100.97</v>
      </c>
      <c r="EB8" s="38">
        <v>100.5</v>
      </c>
      <c r="EC8" s="38">
        <v>100.72</v>
      </c>
      <c r="ED8" s="38">
        <v>100.69</v>
      </c>
      <c r="EE8" s="38">
        <v>100.58</v>
      </c>
      <c r="EF8" s="38">
        <v>99.8</v>
      </c>
      <c r="EG8" s="38">
        <v>99.13</v>
      </c>
      <c r="EH8" s="38">
        <v>98.95</v>
      </c>
      <c r="EI8" s="38">
        <v>98.25</v>
      </c>
      <c r="EJ8" s="38">
        <v>98.5</v>
      </c>
      <c r="EK8" s="38">
        <v>98.9</v>
      </c>
      <c r="EL8" s="38">
        <v>100</v>
      </c>
      <c r="EM8" s="38">
        <v>100</v>
      </c>
      <c r="EN8" s="38">
        <v>99.61</v>
      </c>
      <c r="EO8" s="38">
        <v>100.24</v>
      </c>
      <c r="EP8" s="38">
        <v>99.75</v>
      </c>
      <c r="EQ8" s="38">
        <v>99.45</v>
      </c>
      <c r="ER8" s="38">
        <v>99.35</v>
      </c>
      <c r="ES8" s="38">
        <v>98.9</v>
      </c>
      <c r="ET8" s="38">
        <v>99.34</v>
      </c>
      <c r="EU8" s="38">
        <v>99.318</v>
      </c>
      <c r="EV8" s="38"/>
      <c r="EW8" s="38"/>
      <c r="EX8" s="38"/>
      <c r="EY8" s="38"/>
      <c r="EZ8" s="38"/>
      <c r="FA8" s="38"/>
    </row>
    <row r="9" spans="1:157" s="28" customFormat="1" ht="14.25" customHeight="1">
      <c r="A9" s="28">
        <f t="shared" si="0"/>
        <v>8</v>
      </c>
      <c r="B9" s="28" t="s">
        <v>70</v>
      </c>
      <c r="C9" s="71" t="s">
        <v>220</v>
      </c>
      <c r="D9" s="31">
        <v>39707</v>
      </c>
      <c r="E9" s="31">
        <v>41533</v>
      </c>
      <c r="F9" s="30" t="s">
        <v>69</v>
      </c>
      <c r="G9" s="33" t="s">
        <v>108</v>
      </c>
      <c r="H9" s="39">
        <v>0.0625</v>
      </c>
      <c r="I9" s="102">
        <v>50000</v>
      </c>
      <c r="J9" s="34" t="s">
        <v>71</v>
      </c>
      <c r="K9" s="35">
        <v>108.4</v>
      </c>
      <c r="L9" s="35">
        <v>107.73</v>
      </c>
      <c r="M9" s="36">
        <v>108.79</v>
      </c>
      <c r="N9" s="36">
        <v>108.25</v>
      </c>
      <c r="O9" s="35">
        <v>108.93</v>
      </c>
      <c r="P9" s="37">
        <f>(Q9-R9)/R9</f>
        <v>0.00889135871075306</v>
      </c>
      <c r="Q9" s="35">
        <v>108.93</v>
      </c>
      <c r="R9" s="35">
        <v>107.97</v>
      </c>
      <c r="S9" s="35">
        <v>107.97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</row>
    <row r="10" spans="1:157" s="28" customFormat="1" ht="14.25" customHeight="1">
      <c r="A10" s="28">
        <f t="shared" si="0"/>
        <v>9</v>
      </c>
      <c r="B10" s="28" t="s">
        <v>70</v>
      </c>
      <c r="C10" s="70" t="s">
        <v>101</v>
      </c>
      <c r="D10" s="31">
        <v>39231</v>
      </c>
      <c r="E10" s="31">
        <v>41788</v>
      </c>
      <c r="F10" s="30" t="s">
        <v>69</v>
      </c>
      <c r="G10" s="33" t="s">
        <v>108</v>
      </c>
      <c r="H10" s="39">
        <v>0.0475</v>
      </c>
      <c r="I10" s="102">
        <v>50000</v>
      </c>
      <c r="J10" s="34" t="s">
        <v>71</v>
      </c>
      <c r="K10" s="40">
        <v>102.2</v>
      </c>
      <c r="L10" s="40">
        <v>101.8</v>
      </c>
      <c r="M10" s="38">
        <v>102.85</v>
      </c>
      <c r="N10" s="38">
        <v>102.21</v>
      </c>
      <c r="O10" s="38">
        <v>102.89</v>
      </c>
      <c r="P10" s="37">
        <f>(Q10-R10)/R10</f>
        <v>0.008725490196078437</v>
      </c>
      <c r="Q10" s="38">
        <v>102.89</v>
      </c>
      <c r="R10" s="38">
        <v>102</v>
      </c>
      <c r="S10" s="38">
        <v>102.56</v>
      </c>
      <c r="T10" s="38">
        <v>103.83</v>
      </c>
      <c r="U10" s="38">
        <v>101.25</v>
      </c>
      <c r="V10" s="38">
        <v>100.9</v>
      </c>
      <c r="W10" s="38">
        <v>100.25</v>
      </c>
      <c r="X10" s="38">
        <v>98.28</v>
      </c>
      <c r="Y10" s="38">
        <v>98.25</v>
      </c>
      <c r="Z10" s="38">
        <v>98.98</v>
      </c>
      <c r="AA10" s="38">
        <v>98.98</v>
      </c>
      <c r="AB10" s="38">
        <v>99</v>
      </c>
      <c r="AC10" s="38">
        <v>97.16</v>
      </c>
      <c r="AD10" s="38">
        <v>96</v>
      </c>
      <c r="AE10" s="38">
        <v>95.2</v>
      </c>
      <c r="AF10" s="38">
        <v>96.25</v>
      </c>
      <c r="AG10" s="38">
        <v>96.25</v>
      </c>
      <c r="AH10" s="38">
        <v>95.99</v>
      </c>
      <c r="AI10" s="38">
        <v>93</v>
      </c>
      <c r="AJ10" s="38">
        <v>91.82</v>
      </c>
      <c r="AK10" s="38">
        <v>93.25</v>
      </c>
      <c r="AL10" s="38">
        <v>91.56</v>
      </c>
      <c r="AM10" s="38">
        <v>91.05</v>
      </c>
      <c r="AN10" s="38">
        <v>91.05</v>
      </c>
      <c r="AO10" s="38">
        <v>88.82</v>
      </c>
      <c r="AP10" s="38">
        <v>88.9</v>
      </c>
      <c r="AQ10" s="38">
        <v>89.79</v>
      </c>
      <c r="AR10" s="38">
        <v>91.49</v>
      </c>
      <c r="AS10" s="38">
        <v>92.44</v>
      </c>
      <c r="AT10" s="38">
        <v>93.3</v>
      </c>
      <c r="AU10" s="38">
        <v>94.6</v>
      </c>
      <c r="AV10" s="38">
        <v>95.3</v>
      </c>
      <c r="AW10" s="38">
        <v>92.16</v>
      </c>
      <c r="AX10" s="38">
        <v>92.92</v>
      </c>
      <c r="AY10" s="38">
        <v>92.92</v>
      </c>
      <c r="AZ10" s="38">
        <v>92</v>
      </c>
      <c r="BA10" s="38">
        <v>92.19</v>
      </c>
      <c r="BB10" s="38">
        <v>92.01</v>
      </c>
      <c r="BC10" s="38">
        <v>93.82</v>
      </c>
      <c r="BD10" s="38">
        <v>94.11</v>
      </c>
      <c r="BE10" s="38">
        <v>95.2</v>
      </c>
      <c r="BF10" s="38">
        <v>95.6</v>
      </c>
      <c r="BG10" s="38">
        <v>96.55</v>
      </c>
      <c r="BH10" s="38">
        <v>95.63</v>
      </c>
      <c r="BI10" s="38">
        <v>94.1</v>
      </c>
      <c r="BJ10" s="38">
        <v>93</v>
      </c>
      <c r="BK10" s="38">
        <v>93</v>
      </c>
      <c r="BL10" s="38">
        <v>93</v>
      </c>
      <c r="BM10" s="38">
        <v>92.74</v>
      </c>
      <c r="BN10" s="38">
        <v>94.74</v>
      </c>
      <c r="BO10" s="38">
        <v>94.62</v>
      </c>
      <c r="BP10" s="38">
        <v>94.49</v>
      </c>
      <c r="BQ10" s="38">
        <v>94.58</v>
      </c>
      <c r="BR10" s="38">
        <v>95.35</v>
      </c>
      <c r="BS10" s="38">
        <v>95.35</v>
      </c>
      <c r="BT10" s="38">
        <v>95.75</v>
      </c>
      <c r="BU10" s="38">
        <v>95</v>
      </c>
      <c r="BV10" s="38">
        <v>95.8</v>
      </c>
      <c r="BW10" s="38">
        <v>95.65</v>
      </c>
      <c r="BX10" s="38">
        <v>96.26</v>
      </c>
      <c r="BY10" s="38">
        <v>96.5</v>
      </c>
      <c r="BZ10" s="38">
        <v>97.52</v>
      </c>
      <c r="CA10" s="38">
        <v>97.52</v>
      </c>
      <c r="CB10" s="38">
        <v>97.5</v>
      </c>
      <c r="CC10" s="38">
        <v>98</v>
      </c>
      <c r="CD10" s="38">
        <v>98</v>
      </c>
      <c r="CE10" s="38">
        <v>97.3</v>
      </c>
      <c r="CF10" s="38">
        <v>97.3</v>
      </c>
      <c r="CG10" s="38">
        <v>96.76</v>
      </c>
      <c r="CH10" s="38">
        <v>96.76</v>
      </c>
      <c r="CI10" s="38">
        <v>96.78</v>
      </c>
      <c r="CJ10" s="38">
        <v>97.5</v>
      </c>
      <c r="CK10" s="38">
        <v>97.5</v>
      </c>
      <c r="CL10" s="38">
        <v>97.15</v>
      </c>
      <c r="CM10" s="38">
        <v>97.15</v>
      </c>
      <c r="CN10" s="38">
        <v>97.15</v>
      </c>
      <c r="CO10" s="38">
        <v>97.35</v>
      </c>
      <c r="CP10" s="38">
        <v>96.54</v>
      </c>
      <c r="CQ10" s="38">
        <v>96.54</v>
      </c>
      <c r="CR10" s="38">
        <v>97.38</v>
      </c>
      <c r="CS10" s="38">
        <v>97.07</v>
      </c>
      <c r="CT10" s="38">
        <v>97.07</v>
      </c>
      <c r="CU10" s="38">
        <v>97.07</v>
      </c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</row>
    <row r="11" spans="1:157" s="28" customFormat="1" ht="14.25" customHeight="1">
      <c r="A11" s="28">
        <f t="shared" si="0"/>
        <v>10</v>
      </c>
      <c r="B11" s="28" t="s">
        <v>70</v>
      </c>
      <c r="C11" s="71" t="s">
        <v>29</v>
      </c>
      <c r="D11" s="31">
        <v>38525</v>
      </c>
      <c r="E11" s="31">
        <v>42177</v>
      </c>
      <c r="F11" s="30" t="s">
        <v>69</v>
      </c>
      <c r="G11" s="33" t="s">
        <v>108</v>
      </c>
      <c r="H11" s="39">
        <v>0.04</v>
      </c>
      <c r="I11" s="102">
        <v>1000</v>
      </c>
      <c r="J11" s="34" t="s">
        <v>71</v>
      </c>
      <c r="K11" s="38">
        <v>97.76</v>
      </c>
      <c r="L11" s="38">
        <v>97.05</v>
      </c>
      <c r="M11" s="38">
        <v>98.13</v>
      </c>
      <c r="N11" s="38">
        <v>97.44</v>
      </c>
      <c r="O11" s="38">
        <v>97.76</v>
      </c>
      <c r="P11" s="37">
        <f>(Q11-R11)/R11</f>
        <v>0.005244215938303394</v>
      </c>
      <c r="Q11" s="38">
        <v>97.76</v>
      </c>
      <c r="R11" s="38">
        <v>97.25</v>
      </c>
      <c r="S11" s="38">
        <v>97.51</v>
      </c>
      <c r="T11" s="38">
        <v>97.5</v>
      </c>
      <c r="U11" s="38">
        <v>96.85</v>
      </c>
      <c r="V11" s="38">
        <v>96.4</v>
      </c>
      <c r="W11" s="38">
        <v>94.08</v>
      </c>
      <c r="X11" s="38">
        <v>94</v>
      </c>
      <c r="Y11" s="38">
        <v>93.4</v>
      </c>
      <c r="Z11" s="38">
        <v>94.49</v>
      </c>
      <c r="AA11" s="38">
        <v>94.35</v>
      </c>
      <c r="AB11" s="38">
        <v>94</v>
      </c>
      <c r="AC11" s="38">
        <v>95</v>
      </c>
      <c r="AD11" s="38">
        <v>92</v>
      </c>
      <c r="AE11" s="38">
        <v>92</v>
      </c>
      <c r="AF11" s="38">
        <v>93.5</v>
      </c>
      <c r="AG11" s="30">
        <v>93.6</v>
      </c>
      <c r="AH11" s="30">
        <v>93.34</v>
      </c>
      <c r="AI11" s="30">
        <v>90.49</v>
      </c>
      <c r="AJ11" s="30">
        <v>88.15</v>
      </c>
      <c r="AK11" s="30">
        <v>88.78</v>
      </c>
      <c r="AL11" s="30">
        <v>88.1</v>
      </c>
      <c r="AM11" s="30">
        <v>87.49</v>
      </c>
      <c r="AN11" s="30">
        <v>86.85</v>
      </c>
      <c r="AO11" s="30">
        <v>82.25</v>
      </c>
      <c r="AP11" s="30">
        <v>80.91</v>
      </c>
      <c r="AQ11" s="30">
        <v>80.42</v>
      </c>
      <c r="AR11" s="38">
        <v>86</v>
      </c>
      <c r="AS11" s="38">
        <v>85.75</v>
      </c>
      <c r="AT11" s="38">
        <v>87.81</v>
      </c>
      <c r="AU11" s="38">
        <v>89.62</v>
      </c>
      <c r="AV11" s="38">
        <v>90.63</v>
      </c>
      <c r="AW11" s="38">
        <v>88.7</v>
      </c>
      <c r="AX11" s="38">
        <v>88.5</v>
      </c>
      <c r="AY11" s="38">
        <v>88.75</v>
      </c>
      <c r="AZ11" s="38">
        <v>88.25</v>
      </c>
      <c r="BA11" s="38">
        <v>88.6</v>
      </c>
      <c r="BB11" s="38">
        <v>88.59</v>
      </c>
      <c r="BC11" s="38">
        <v>89.43</v>
      </c>
      <c r="BD11" s="38">
        <v>90.42</v>
      </c>
      <c r="BE11" s="38">
        <v>91.09</v>
      </c>
      <c r="BF11" s="38">
        <v>91.72</v>
      </c>
      <c r="BG11" s="38">
        <v>91.85</v>
      </c>
      <c r="BH11" s="38">
        <v>91.23</v>
      </c>
      <c r="BI11" s="38">
        <v>89.64</v>
      </c>
      <c r="BJ11" s="38">
        <v>88.55</v>
      </c>
      <c r="BK11" s="38">
        <v>88.64</v>
      </c>
      <c r="BL11" s="38">
        <v>87.8</v>
      </c>
      <c r="BM11" s="38">
        <v>87.9</v>
      </c>
      <c r="BN11" s="38">
        <v>89.5</v>
      </c>
      <c r="BO11" s="38">
        <v>89.8</v>
      </c>
      <c r="BP11" s="38">
        <v>90.3</v>
      </c>
      <c r="BQ11" s="38">
        <v>89.36</v>
      </c>
      <c r="BR11" s="38">
        <v>90.29</v>
      </c>
      <c r="BS11" s="38">
        <v>90.27</v>
      </c>
      <c r="BT11" s="38">
        <v>89.75</v>
      </c>
      <c r="BU11" s="38">
        <v>89.41</v>
      </c>
      <c r="BV11" s="38">
        <v>90.2</v>
      </c>
      <c r="BW11" s="38">
        <v>89.58</v>
      </c>
      <c r="BX11" s="38">
        <v>89.9</v>
      </c>
      <c r="BY11" s="38">
        <v>90.9</v>
      </c>
      <c r="BZ11" s="38">
        <v>91.25</v>
      </c>
      <c r="CA11" s="38">
        <v>91.8</v>
      </c>
      <c r="CB11" s="38">
        <v>92.4</v>
      </c>
      <c r="CC11" s="38">
        <v>93.1</v>
      </c>
      <c r="CD11" s="38">
        <v>93.1</v>
      </c>
      <c r="CE11" s="38">
        <v>92.35</v>
      </c>
      <c r="CF11" s="38">
        <v>92.17</v>
      </c>
      <c r="CG11" s="38">
        <v>91.6</v>
      </c>
      <c r="CH11" s="38">
        <v>91.25</v>
      </c>
      <c r="CI11" s="38">
        <v>91.3</v>
      </c>
      <c r="CJ11" s="38">
        <v>91.41</v>
      </c>
      <c r="CK11" s="38">
        <v>92.28</v>
      </c>
      <c r="CL11" s="38">
        <v>91.4</v>
      </c>
      <c r="CM11" s="38">
        <v>91.19</v>
      </c>
      <c r="CN11" s="38">
        <v>90.25</v>
      </c>
      <c r="CO11" s="38">
        <v>90.2</v>
      </c>
      <c r="CP11" s="38">
        <v>89.6</v>
      </c>
      <c r="CQ11" s="38">
        <v>89.63</v>
      </c>
      <c r="CR11" s="38">
        <v>90.4</v>
      </c>
      <c r="CS11" s="38">
        <v>90.04</v>
      </c>
      <c r="CT11" s="38">
        <v>90.06</v>
      </c>
      <c r="CU11" s="38">
        <v>90.6</v>
      </c>
      <c r="CV11" s="38">
        <v>91.85</v>
      </c>
      <c r="CW11" s="38">
        <v>92.23</v>
      </c>
      <c r="CX11" s="38">
        <v>92.34</v>
      </c>
      <c r="CY11" s="38">
        <v>92.57</v>
      </c>
      <c r="CZ11" s="38">
        <v>92.5</v>
      </c>
      <c r="DA11" s="38">
        <v>92.69</v>
      </c>
      <c r="DB11" s="38">
        <v>92.25</v>
      </c>
      <c r="DC11" s="38">
        <v>93.83</v>
      </c>
      <c r="DD11" s="38">
        <v>93.5</v>
      </c>
      <c r="DE11" s="38">
        <v>93.05</v>
      </c>
      <c r="DF11" s="38">
        <v>92.55</v>
      </c>
      <c r="DG11" s="38">
        <v>92.14</v>
      </c>
      <c r="DH11" s="38">
        <v>92</v>
      </c>
      <c r="DI11" s="38">
        <v>91.9</v>
      </c>
      <c r="DJ11" s="38">
        <v>92.05</v>
      </c>
      <c r="DK11" s="38">
        <v>91.48</v>
      </c>
      <c r="DL11" s="38">
        <v>92.04</v>
      </c>
      <c r="DM11" s="38">
        <v>92.8</v>
      </c>
      <c r="DN11" s="38">
        <v>92.47</v>
      </c>
      <c r="DO11" s="38">
        <v>93.75</v>
      </c>
      <c r="DP11" s="38">
        <v>94.41</v>
      </c>
      <c r="DQ11" s="38">
        <v>94.84</v>
      </c>
      <c r="DR11" s="38">
        <v>94.5</v>
      </c>
      <c r="DS11" s="38">
        <v>94.58</v>
      </c>
      <c r="DT11" s="38">
        <v>94.6</v>
      </c>
      <c r="DU11" s="38">
        <v>94.4</v>
      </c>
      <c r="DV11" s="38">
        <v>93.2</v>
      </c>
      <c r="DW11" s="38">
        <v>92.82</v>
      </c>
      <c r="DX11" s="38">
        <v>92.98</v>
      </c>
      <c r="DY11" s="38">
        <v>93.53</v>
      </c>
      <c r="DZ11" s="38">
        <v>93.84</v>
      </c>
      <c r="EA11" s="38">
        <v>94.05</v>
      </c>
      <c r="EB11" s="38">
        <v>93.96</v>
      </c>
      <c r="EC11" s="38">
        <v>93.62</v>
      </c>
      <c r="ED11" s="38">
        <v>93.7</v>
      </c>
      <c r="EE11" s="38">
        <v>93.34</v>
      </c>
      <c r="EF11" s="38">
        <v>92</v>
      </c>
      <c r="EG11" s="38">
        <v>92.04</v>
      </c>
      <c r="EH11" s="38">
        <v>91.8</v>
      </c>
      <c r="EI11" s="38">
        <v>90.66</v>
      </c>
      <c r="EJ11" s="38">
        <v>90.31</v>
      </c>
      <c r="EK11" s="38">
        <v>90.29</v>
      </c>
      <c r="EL11" s="38">
        <v>91.3</v>
      </c>
      <c r="EM11" s="38">
        <v>91.35</v>
      </c>
      <c r="EN11" s="38">
        <v>91.65</v>
      </c>
      <c r="EO11" s="38">
        <v>92</v>
      </c>
      <c r="EP11" s="38">
        <v>91.38</v>
      </c>
      <c r="EQ11" s="38">
        <v>91.15</v>
      </c>
      <c r="ER11" s="38">
        <v>91.53</v>
      </c>
      <c r="ES11" s="38">
        <v>91.75</v>
      </c>
      <c r="ET11" s="38">
        <v>91.51</v>
      </c>
      <c r="EU11" s="38">
        <v>91</v>
      </c>
      <c r="EV11" s="38">
        <v>91.3</v>
      </c>
      <c r="EW11" s="38">
        <v>91.85</v>
      </c>
      <c r="EX11" s="38">
        <v>92.5</v>
      </c>
      <c r="EY11" s="38">
        <v>92.5</v>
      </c>
      <c r="EZ11" s="38">
        <v>91.91</v>
      </c>
      <c r="FA11" s="38">
        <v>92.6</v>
      </c>
    </row>
    <row r="12" spans="1:157" s="28" customFormat="1" ht="14.25" customHeight="1">
      <c r="A12" s="28">
        <f t="shared" si="0"/>
        <v>11</v>
      </c>
      <c r="B12" s="28" t="s">
        <v>70</v>
      </c>
      <c r="C12" s="71" t="s">
        <v>160</v>
      </c>
      <c r="D12" s="31">
        <v>39540</v>
      </c>
      <c r="E12" s="31">
        <v>42384</v>
      </c>
      <c r="F12" s="30" t="s">
        <v>69</v>
      </c>
      <c r="G12" s="33" t="s">
        <v>108</v>
      </c>
      <c r="H12" s="39">
        <v>0.065</v>
      </c>
      <c r="I12" s="102">
        <v>50000</v>
      </c>
      <c r="J12" s="34" t="s">
        <v>71</v>
      </c>
      <c r="K12" s="40">
        <v>109.1</v>
      </c>
      <c r="L12" s="40">
        <v>108</v>
      </c>
      <c r="M12" s="40">
        <v>109.36</v>
      </c>
      <c r="N12" s="40">
        <v>108.79</v>
      </c>
      <c r="O12" s="38">
        <v>109.1</v>
      </c>
      <c r="P12" s="37">
        <f>(Q12-R12)/R12</f>
        <v>0.010185185185185132</v>
      </c>
      <c r="Q12" s="38">
        <v>109.1</v>
      </c>
      <c r="R12" s="38">
        <v>108</v>
      </c>
      <c r="S12" s="38">
        <v>108.2</v>
      </c>
      <c r="T12" s="38">
        <v>109.63</v>
      </c>
      <c r="U12" s="38">
        <v>107.6</v>
      </c>
      <c r="V12" s="38">
        <v>106.99</v>
      </c>
      <c r="W12" s="38">
        <v>105.76</v>
      </c>
      <c r="X12" s="38">
        <v>103.04</v>
      </c>
      <c r="Y12" s="38">
        <v>104.11</v>
      </c>
      <c r="Z12" s="38">
        <v>105.4</v>
      </c>
      <c r="AA12" s="38">
        <v>104.5</v>
      </c>
      <c r="AB12" s="38">
        <v>105.4</v>
      </c>
      <c r="AC12" s="38">
        <v>105</v>
      </c>
      <c r="AD12" s="38">
        <v>100.51</v>
      </c>
      <c r="AE12" s="38">
        <v>100.5</v>
      </c>
      <c r="AF12" s="38">
        <v>102.5</v>
      </c>
      <c r="AG12" s="38">
        <v>102.25</v>
      </c>
      <c r="AH12" s="38">
        <v>102.02</v>
      </c>
      <c r="AI12" s="38">
        <v>102.5</v>
      </c>
      <c r="AJ12" s="38">
        <v>98.05</v>
      </c>
      <c r="AK12" s="38">
        <v>99.18</v>
      </c>
      <c r="AL12" s="38">
        <v>98.3</v>
      </c>
      <c r="AM12" s="38">
        <v>97.64</v>
      </c>
      <c r="AN12" s="38">
        <v>97.1</v>
      </c>
      <c r="AO12" s="38">
        <v>94</v>
      </c>
      <c r="AP12" s="38">
        <v>91.9</v>
      </c>
      <c r="AQ12" s="38">
        <v>94.49</v>
      </c>
      <c r="AR12" s="38">
        <v>98.86</v>
      </c>
      <c r="AS12" s="38">
        <v>99.49</v>
      </c>
      <c r="AT12" s="38">
        <v>101</v>
      </c>
      <c r="AU12" s="38">
        <v>103.03</v>
      </c>
      <c r="AV12" s="38">
        <v>103.51</v>
      </c>
      <c r="AW12" s="38">
        <v>101</v>
      </c>
      <c r="AX12" s="38">
        <v>101.69</v>
      </c>
      <c r="AY12" s="38">
        <v>101.69</v>
      </c>
      <c r="AZ12" s="38">
        <v>101.29</v>
      </c>
      <c r="BA12" s="38">
        <v>100.73</v>
      </c>
      <c r="BB12" s="38">
        <v>100.9</v>
      </c>
      <c r="BC12" s="38">
        <v>102.8</v>
      </c>
      <c r="BD12" s="38">
        <v>103.68</v>
      </c>
      <c r="BE12" s="38">
        <v>104.42</v>
      </c>
      <c r="BF12" s="38">
        <v>105.21</v>
      </c>
      <c r="BG12" s="38">
        <v>105.21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</row>
    <row r="13" spans="1:157" s="28" customFormat="1" ht="14.25" customHeight="1">
      <c r="A13" s="28">
        <f t="shared" si="0"/>
        <v>12</v>
      </c>
      <c r="B13" s="28" t="s">
        <v>70</v>
      </c>
      <c r="C13" s="71" t="s">
        <v>87</v>
      </c>
      <c r="D13" s="31">
        <v>39034</v>
      </c>
      <c r="E13" s="31">
        <v>42752</v>
      </c>
      <c r="F13" s="30" t="s">
        <v>69</v>
      </c>
      <c r="G13" s="33" t="s">
        <v>108</v>
      </c>
      <c r="H13" s="39">
        <v>0.0475</v>
      </c>
      <c r="I13" s="102">
        <v>50000</v>
      </c>
      <c r="J13" s="34" t="s">
        <v>71</v>
      </c>
      <c r="K13" s="40">
        <v>99.6</v>
      </c>
      <c r="L13" s="40">
        <v>98.41</v>
      </c>
      <c r="M13" s="38">
        <v>101.4</v>
      </c>
      <c r="N13" s="38">
        <v>100</v>
      </c>
      <c r="O13" s="38">
        <v>99.6</v>
      </c>
      <c r="P13" s="37">
        <f>(Q13-R13)/R13</f>
        <v>0.013224821973550328</v>
      </c>
      <c r="Q13" s="38">
        <v>99.6</v>
      </c>
      <c r="R13" s="38">
        <v>98.3</v>
      </c>
      <c r="S13" s="38">
        <v>98.2</v>
      </c>
      <c r="T13" s="38">
        <v>98.5</v>
      </c>
      <c r="U13" s="38">
        <v>97.31</v>
      </c>
      <c r="V13" s="38">
        <v>96.75</v>
      </c>
      <c r="W13" s="38">
        <v>94.45</v>
      </c>
      <c r="X13" s="38">
        <v>92.5</v>
      </c>
      <c r="Y13" s="38">
        <v>92.65</v>
      </c>
      <c r="Z13" s="38">
        <v>92.5</v>
      </c>
      <c r="AA13" s="38">
        <v>92.5</v>
      </c>
      <c r="AB13" s="38">
        <v>94.6</v>
      </c>
      <c r="AC13" s="38">
        <v>93.6</v>
      </c>
      <c r="AD13" s="38">
        <v>88.9</v>
      </c>
      <c r="AE13" s="38">
        <v>88.25</v>
      </c>
      <c r="AF13" s="38">
        <v>91.8</v>
      </c>
      <c r="AG13" s="38">
        <v>92.1</v>
      </c>
      <c r="AH13" s="38">
        <v>90</v>
      </c>
      <c r="AI13" s="38">
        <v>88.53</v>
      </c>
      <c r="AJ13" s="38">
        <v>86.45</v>
      </c>
      <c r="AK13" s="38">
        <v>88.25</v>
      </c>
      <c r="AL13" s="38">
        <v>87.13</v>
      </c>
      <c r="AM13" s="38">
        <v>85.65</v>
      </c>
      <c r="AN13" s="38">
        <v>85.34</v>
      </c>
      <c r="AO13" s="38">
        <v>80.6</v>
      </c>
      <c r="AP13" s="38">
        <v>79.32</v>
      </c>
      <c r="AQ13" s="38">
        <v>85.72</v>
      </c>
      <c r="AR13" s="38">
        <v>86.9</v>
      </c>
      <c r="AS13" s="38">
        <v>88.06</v>
      </c>
      <c r="AT13" s="38">
        <v>89.58</v>
      </c>
      <c r="AU13" s="38">
        <v>90.9</v>
      </c>
      <c r="AV13" s="38">
        <v>91.75</v>
      </c>
      <c r="AW13" s="38">
        <v>89.35</v>
      </c>
      <c r="AX13" s="38">
        <v>89.32</v>
      </c>
      <c r="AY13" s="38">
        <v>88.56</v>
      </c>
      <c r="AZ13" s="38">
        <v>88.56</v>
      </c>
      <c r="BA13" s="38">
        <v>89</v>
      </c>
      <c r="BB13" s="38">
        <v>89.63</v>
      </c>
      <c r="BC13" s="38">
        <v>90.61</v>
      </c>
      <c r="BD13" s="38">
        <v>90.35</v>
      </c>
      <c r="BE13" s="38">
        <v>92.1</v>
      </c>
      <c r="BF13" s="38">
        <v>93.08</v>
      </c>
      <c r="BG13" s="38">
        <v>92.84</v>
      </c>
      <c r="BH13" s="38">
        <v>91.2</v>
      </c>
      <c r="BI13" s="38">
        <v>90.3</v>
      </c>
      <c r="BJ13" s="38">
        <v>89.36</v>
      </c>
      <c r="BK13" s="38">
        <v>88.85</v>
      </c>
      <c r="BL13" s="38">
        <v>88.85</v>
      </c>
      <c r="BM13" s="38">
        <v>88.29</v>
      </c>
      <c r="BN13" s="38">
        <v>89.7</v>
      </c>
      <c r="BO13" s="38">
        <v>90.05</v>
      </c>
      <c r="BP13" s="38">
        <v>90.55</v>
      </c>
      <c r="BQ13" s="38">
        <v>91.68</v>
      </c>
      <c r="BR13" s="38">
        <v>92.5</v>
      </c>
      <c r="BS13" s="38">
        <v>92.2</v>
      </c>
      <c r="BT13" s="38">
        <v>92.84</v>
      </c>
      <c r="BU13" s="38">
        <v>92.5</v>
      </c>
      <c r="BV13" s="38">
        <v>92.05</v>
      </c>
      <c r="BW13" s="38">
        <v>92</v>
      </c>
      <c r="BX13" s="38">
        <v>92.46</v>
      </c>
      <c r="BY13" s="38">
        <v>93.75</v>
      </c>
      <c r="BZ13" s="38">
        <v>95.16</v>
      </c>
      <c r="CA13" s="38">
        <v>94.9</v>
      </c>
      <c r="CB13" s="38">
        <v>95.5</v>
      </c>
      <c r="CC13" s="38">
        <v>96</v>
      </c>
      <c r="CD13" s="38">
        <v>96</v>
      </c>
      <c r="CE13" s="38">
        <v>94.65</v>
      </c>
      <c r="CF13" s="38">
        <v>94.65</v>
      </c>
      <c r="CG13" s="38">
        <v>94.75</v>
      </c>
      <c r="CH13" s="38">
        <v>94</v>
      </c>
      <c r="CI13" s="38">
        <v>94.13</v>
      </c>
      <c r="CJ13" s="38">
        <v>94.3</v>
      </c>
      <c r="CK13" s="38">
        <v>95.3</v>
      </c>
      <c r="CL13" s="38">
        <v>95.3</v>
      </c>
      <c r="CM13" s="38">
        <v>94.4</v>
      </c>
      <c r="CN13" s="38">
        <v>94.45</v>
      </c>
      <c r="CO13" s="38">
        <v>94.48</v>
      </c>
      <c r="CP13" s="38">
        <v>94.38</v>
      </c>
      <c r="CQ13" s="38">
        <v>93.98</v>
      </c>
      <c r="CR13" s="38">
        <v>94.94</v>
      </c>
      <c r="CS13" s="38">
        <v>95.04</v>
      </c>
      <c r="CT13" s="38">
        <v>94.65</v>
      </c>
      <c r="CU13" s="38">
        <v>95.28</v>
      </c>
      <c r="CV13" s="38">
        <v>97.23</v>
      </c>
      <c r="CW13" s="38">
        <v>97.23</v>
      </c>
      <c r="CX13" s="38">
        <v>97.52</v>
      </c>
      <c r="CY13" s="38">
        <v>97.7</v>
      </c>
      <c r="CZ13" s="38">
        <v>97.85</v>
      </c>
      <c r="DA13" s="38">
        <v>97.27</v>
      </c>
      <c r="DB13" s="38">
        <v>97.27</v>
      </c>
      <c r="DC13" s="38">
        <v>98.99</v>
      </c>
      <c r="DD13" s="38">
        <v>99.41</v>
      </c>
      <c r="DE13" s="38">
        <v>98.57</v>
      </c>
      <c r="DF13" s="38">
        <v>98.47</v>
      </c>
      <c r="DG13" s="38">
        <v>98.53</v>
      </c>
      <c r="DH13" s="38">
        <v>98.18</v>
      </c>
      <c r="DI13" s="38">
        <v>97.98</v>
      </c>
      <c r="DJ13" s="38">
        <v>97.9</v>
      </c>
      <c r="DK13" s="38">
        <v>97.77</v>
      </c>
      <c r="DL13" s="38">
        <v>98.25</v>
      </c>
      <c r="DM13" s="38">
        <v>98.46</v>
      </c>
      <c r="DN13" s="38">
        <v>98.46</v>
      </c>
      <c r="DO13" s="38">
        <v>98.46</v>
      </c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</row>
    <row r="14" spans="1:157" s="28" customFormat="1" ht="14.25" customHeight="1">
      <c r="A14" s="28">
        <f t="shared" si="0"/>
        <v>13</v>
      </c>
      <c r="B14" s="28" t="s">
        <v>72</v>
      </c>
      <c r="C14" s="71" t="s">
        <v>47</v>
      </c>
      <c r="D14" s="31">
        <v>37365</v>
      </c>
      <c r="E14" s="31">
        <v>41018</v>
      </c>
      <c r="F14" s="30" t="s">
        <v>69</v>
      </c>
      <c r="G14" s="42" t="s">
        <v>166</v>
      </c>
      <c r="H14" s="39">
        <v>0.065</v>
      </c>
      <c r="I14" s="102">
        <v>1000</v>
      </c>
      <c r="J14" s="34" t="s">
        <v>135</v>
      </c>
      <c r="K14" s="35">
        <v>99.76</v>
      </c>
      <c r="L14" s="35">
        <v>99.44</v>
      </c>
      <c r="M14" s="36">
        <v>101.06</v>
      </c>
      <c r="N14" s="36">
        <v>101.11</v>
      </c>
      <c r="O14" s="35">
        <v>100.25</v>
      </c>
      <c r="P14" s="37">
        <f>(Q14-R14)/R14</f>
        <v>0.0032022415690983004</v>
      </c>
      <c r="Q14" s="35">
        <v>100.25</v>
      </c>
      <c r="R14" s="35">
        <v>99.93</v>
      </c>
      <c r="S14" s="35">
        <v>99.6</v>
      </c>
      <c r="T14" s="35">
        <v>100.12</v>
      </c>
      <c r="U14" s="38">
        <v>98.12</v>
      </c>
      <c r="V14" s="38">
        <v>97.75</v>
      </c>
      <c r="W14" s="38">
        <v>96.87</v>
      </c>
      <c r="X14" s="38">
        <v>95.46</v>
      </c>
      <c r="Y14" s="38">
        <v>94.5</v>
      </c>
      <c r="Z14" s="38">
        <v>94</v>
      </c>
      <c r="AA14" s="38">
        <v>95</v>
      </c>
      <c r="AB14" s="38">
        <v>93.82</v>
      </c>
      <c r="AC14" s="38">
        <v>95</v>
      </c>
      <c r="AD14" s="38">
        <v>94.5</v>
      </c>
      <c r="AE14" s="38">
        <v>93</v>
      </c>
      <c r="AF14" s="38">
        <v>90</v>
      </c>
      <c r="AG14" s="38">
        <v>92</v>
      </c>
      <c r="AH14" s="38">
        <v>90.5</v>
      </c>
      <c r="AI14" s="38">
        <v>85.25</v>
      </c>
      <c r="AJ14" s="38">
        <v>84.5</v>
      </c>
      <c r="AK14" s="38">
        <v>83.5</v>
      </c>
      <c r="AL14" s="38">
        <v>84</v>
      </c>
      <c r="AM14" s="38">
        <v>84.1</v>
      </c>
      <c r="AN14" s="38">
        <v>83</v>
      </c>
      <c r="AO14" s="38">
        <v>80</v>
      </c>
      <c r="AP14" s="30">
        <v>79.71</v>
      </c>
      <c r="AQ14" s="30">
        <v>83.62</v>
      </c>
      <c r="AR14" s="30">
        <v>93.75</v>
      </c>
      <c r="AS14" s="38">
        <v>95.5</v>
      </c>
      <c r="AT14" s="38">
        <v>95.5</v>
      </c>
      <c r="AU14" s="38">
        <v>98</v>
      </c>
      <c r="AV14" s="38">
        <v>95</v>
      </c>
      <c r="AW14" s="38">
        <v>95.05</v>
      </c>
      <c r="AX14" s="38">
        <v>95</v>
      </c>
      <c r="AY14" s="38">
        <v>97.5</v>
      </c>
      <c r="AZ14" s="38">
        <v>97.1</v>
      </c>
      <c r="BA14" s="38">
        <v>97</v>
      </c>
      <c r="BB14" s="38">
        <v>96.08</v>
      </c>
      <c r="BC14" s="38">
        <v>94</v>
      </c>
      <c r="BD14" s="38">
        <v>97</v>
      </c>
      <c r="BE14" s="38">
        <v>97.85</v>
      </c>
      <c r="BF14" s="38">
        <v>100</v>
      </c>
      <c r="BG14" s="38">
        <v>97.8</v>
      </c>
      <c r="BH14" s="38">
        <v>97.8</v>
      </c>
      <c r="BI14" s="38">
        <v>97.55</v>
      </c>
      <c r="BJ14" s="38">
        <v>97.25</v>
      </c>
      <c r="BK14" s="38">
        <v>97</v>
      </c>
      <c r="BL14" s="38">
        <v>96.55</v>
      </c>
      <c r="BM14" s="38">
        <v>95.5</v>
      </c>
      <c r="BN14" s="38">
        <v>94.6</v>
      </c>
      <c r="BO14" s="38">
        <v>97.25</v>
      </c>
      <c r="BP14" s="38">
        <v>94.5</v>
      </c>
      <c r="BQ14" s="38">
        <v>95</v>
      </c>
      <c r="BR14" s="38">
        <v>98.17</v>
      </c>
      <c r="BS14" s="38">
        <v>98.17</v>
      </c>
      <c r="BT14" s="38">
        <v>98.17</v>
      </c>
      <c r="BU14" s="38">
        <v>100</v>
      </c>
      <c r="BV14" s="38">
        <v>98.17</v>
      </c>
      <c r="BW14" s="38">
        <v>97</v>
      </c>
      <c r="BX14" s="38">
        <v>96.5</v>
      </c>
      <c r="BY14" s="38">
        <v>99.5</v>
      </c>
      <c r="BZ14" s="38">
        <v>99.5</v>
      </c>
      <c r="CA14" s="38">
        <v>100.75</v>
      </c>
      <c r="CB14" s="38">
        <v>99.5</v>
      </c>
      <c r="CC14" s="38">
        <v>99.5</v>
      </c>
      <c r="CD14" s="38">
        <v>100</v>
      </c>
      <c r="CE14" s="38">
        <v>100</v>
      </c>
      <c r="CF14" s="38">
        <v>99.75</v>
      </c>
      <c r="CG14" s="38">
        <v>98.75</v>
      </c>
      <c r="CH14" s="38">
        <v>99</v>
      </c>
      <c r="CI14" s="38">
        <v>99.25</v>
      </c>
      <c r="CJ14" s="38">
        <v>99</v>
      </c>
      <c r="CK14" s="38">
        <v>99.6</v>
      </c>
      <c r="CL14" s="38">
        <v>99.5</v>
      </c>
      <c r="CM14" s="38">
        <v>99</v>
      </c>
      <c r="CN14" s="38">
        <v>99.3</v>
      </c>
      <c r="CO14" s="38">
        <v>99.6</v>
      </c>
      <c r="CP14" s="38">
        <v>99.8</v>
      </c>
      <c r="CQ14" s="38">
        <v>101.07</v>
      </c>
      <c r="CR14" s="38">
        <v>101.44</v>
      </c>
      <c r="CS14" s="38">
        <v>101.64</v>
      </c>
      <c r="CT14" s="38">
        <v>101.68</v>
      </c>
      <c r="CU14" s="38">
        <v>103.5</v>
      </c>
      <c r="CV14" s="38">
        <v>102.79</v>
      </c>
      <c r="CW14" s="38">
        <v>102.88</v>
      </c>
      <c r="CX14" s="38">
        <v>103.19</v>
      </c>
      <c r="CY14" s="38">
        <v>103.32</v>
      </c>
      <c r="CZ14" s="38">
        <v>103.36</v>
      </c>
      <c r="DA14" s="38">
        <v>104</v>
      </c>
      <c r="DB14" s="38">
        <v>103.66</v>
      </c>
      <c r="DC14" s="38">
        <v>103.76</v>
      </c>
      <c r="DD14" s="38">
        <v>104.23</v>
      </c>
      <c r="DE14" s="38">
        <v>104.01</v>
      </c>
      <c r="DF14" s="38">
        <v>104.43</v>
      </c>
      <c r="DG14" s="38">
        <v>104.59</v>
      </c>
      <c r="DH14" s="38">
        <v>104.84</v>
      </c>
      <c r="DI14" s="38">
        <v>104.99</v>
      </c>
      <c r="DJ14" s="38">
        <v>105.13</v>
      </c>
      <c r="DK14" s="38">
        <v>104.87</v>
      </c>
      <c r="DL14" s="38">
        <v>105.08</v>
      </c>
      <c r="DM14" s="38">
        <v>104.78</v>
      </c>
      <c r="DN14" s="38">
        <v>105.16</v>
      </c>
      <c r="DO14" s="38">
        <v>105.17</v>
      </c>
      <c r="DP14" s="38">
        <v>104.74</v>
      </c>
      <c r="DQ14" s="38">
        <v>104.81</v>
      </c>
      <c r="DR14" s="38">
        <v>105.17</v>
      </c>
      <c r="DS14" s="38">
        <v>104.7</v>
      </c>
      <c r="DT14" s="38">
        <v>104.81</v>
      </c>
      <c r="DU14" s="38">
        <v>104.45</v>
      </c>
      <c r="DV14" s="38">
        <v>103.79</v>
      </c>
      <c r="DW14" s="38">
        <v>103.73</v>
      </c>
      <c r="DX14" s="38">
        <v>104.07</v>
      </c>
      <c r="DY14" s="38">
        <v>104.49</v>
      </c>
      <c r="DZ14" s="38">
        <v>104.48</v>
      </c>
      <c r="EA14" s="38">
        <v>104.1</v>
      </c>
      <c r="EB14" s="38">
        <v>103.3</v>
      </c>
      <c r="EC14" s="38">
        <v>103.3</v>
      </c>
      <c r="ED14" s="38">
        <v>103.69</v>
      </c>
      <c r="EE14" s="38">
        <v>102.5</v>
      </c>
      <c r="EF14" s="38">
        <v>102</v>
      </c>
      <c r="EG14" s="38">
        <v>102</v>
      </c>
      <c r="EH14" s="38">
        <v>102</v>
      </c>
      <c r="EI14" s="38">
        <v>101.8</v>
      </c>
      <c r="EJ14" s="38">
        <v>101.65</v>
      </c>
      <c r="EK14" s="38">
        <v>102.4</v>
      </c>
      <c r="EL14" s="38">
        <v>102.51</v>
      </c>
      <c r="EM14" s="38">
        <v>103.15</v>
      </c>
      <c r="EN14" s="38">
        <v>102.72</v>
      </c>
      <c r="EO14" s="38">
        <v>102.38</v>
      </c>
      <c r="EP14" s="38">
        <v>102.82</v>
      </c>
      <c r="EQ14" s="38">
        <v>102.47</v>
      </c>
      <c r="ER14" s="38">
        <v>103.53</v>
      </c>
      <c r="ES14" s="38">
        <v>102.13</v>
      </c>
      <c r="ET14" s="38">
        <v>100.16</v>
      </c>
      <c r="EU14" s="38">
        <v>100.84</v>
      </c>
      <c r="EV14" s="38">
        <v>102.04</v>
      </c>
      <c r="EW14" s="38">
        <v>101</v>
      </c>
      <c r="EX14" s="38">
        <v>100.58</v>
      </c>
      <c r="EY14" s="38">
        <v>100.92</v>
      </c>
      <c r="EZ14" s="38">
        <v>99.9</v>
      </c>
      <c r="FA14" s="38">
        <v>100</v>
      </c>
    </row>
    <row r="15" spans="1:138" s="28" customFormat="1" ht="14.25" customHeight="1">
      <c r="A15" s="28">
        <f t="shared" si="0"/>
        <v>14</v>
      </c>
      <c r="B15" s="28" t="s">
        <v>73</v>
      </c>
      <c r="C15" s="73" t="s">
        <v>50</v>
      </c>
      <c r="D15" s="31">
        <v>38838</v>
      </c>
      <c r="E15" s="31">
        <v>42491</v>
      </c>
      <c r="F15" s="30" t="s">
        <v>74</v>
      </c>
      <c r="G15" s="42" t="s">
        <v>166</v>
      </c>
      <c r="H15" s="34">
        <v>0.0825</v>
      </c>
      <c r="I15" s="102">
        <v>50000</v>
      </c>
      <c r="J15" s="30" t="s">
        <v>135</v>
      </c>
      <c r="K15" s="35">
        <v>97</v>
      </c>
      <c r="L15" s="35">
        <v>99.5</v>
      </c>
      <c r="M15" s="36">
        <v>98</v>
      </c>
      <c r="N15" s="36">
        <v>101</v>
      </c>
      <c r="O15" s="35">
        <v>98</v>
      </c>
      <c r="P15" s="37">
        <f>(Q15-R15)/R15</f>
        <v>-0.024875621890547265</v>
      </c>
      <c r="Q15" s="35">
        <v>98</v>
      </c>
      <c r="R15" s="35">
        <v>100.5</v>
      </c>
      <c r="S15" s="35">
        <v>98</v>
      </c>
      <c r="T15" s="35">
        <v>95.5</v>
      </c>
      <c r="U15" s="35">
        <v>91.25</v>
      </c>
      <c r="V15" s="35">
        <v>89.25</v>
      </c>
      <c r="W15" s="35">
        <v>91</v>
      </c>
      <c r="X15" s="35">
        <v>84</v>
      </c>
      <c r="Y15" s="35">
        <v>83.7</v>
      </c>
      <c r="Z15" s="35">
        <v>82.5</v>
      </c>
      <c r="AA15" s="35">
        <v>89.33</v>
      </c>
      <c r="AB15" s="35">
        <v>89.5</v>
      </c>
      <c r="AC15" s="35">
        <v>88.5</v>
      </c>
      <c r="AD15" s="35">
        <v>87.15</v>
      </c>
      <c r="AE15" s="35">
        <v>83.68</v>
      </c>
      <c r="AF15" s="35">
        <v>78.75</v>
      </c>
      <c r="AG15" s="35">
        <v>79</v>
      </c>
      <c r="AH15" s="35">
        <v>79</v>
      </c>
      <c r="AI15" s="35">
        <v>66.5</v>
      </c>
      <c r="AJ15" s="35">
        <v>65.25</v>
      </c>
      <c r="AK15" s="35">
        <v>64.12</v>
      </c>
      <c r="AL15" s="35">
        <v>65</v>
      </c>
      <c r="AM15" s="38">
        <v>64</v>
      </c>
      <c r="AN15" s="38">
        <v>71</v>
      </c>
      <c r="AO15" s="38">
        <v>62</v>
      </c>
      <c r="AP15" s="38">
        <v>65</v>
      </c>
      <c r="AQ15" s="38">
        <v>66</v>
      </c>
      <c r="AR15" s="38">
        <v>86.37</v>
      </c>
      <c r="AS15" s="38">
        <v>88.5</v>
      </c>
      <c r="AT15" s="38">
        <v>91.75</v>
      </c>
      <c r="AU15" s="38">
        <v>92</v>
      </c>
      <c r="AV15" s="38">
        <v>92.12</v>
      </c>
      <c r="AW15" s="38">
        <v>90.5</v>
      </c>
      <c r="AX15" s="38">
        <v>89</v>
      </c>
      <c r="AY15" s="38">
        <v>90.25</v>
      </c>
      <c r="AZ15" s="38">
        <v>91.41</v>
      </c>
      <c r="BA15" s="38">
        <v>93.25</v>
      </c>
      <c r="BB15" s="38">
        <v>95</v>
      </c>
      <c r="BC15" s="38">
        <v>96</v>
      </c>
      <c r="BD15" s="38">
        <v>96.25</v>
      </c>
      <c r="BE15" s="38">
        <v>97</v>
      </c>
      <c r="BF15" s="38">
        <v>96.75</v>
      </c>
      <c r="BG15" s="38">
        <v>96.75</v>
      </c>
      <c r="BH15" s="38">
        <v>99.5</v>
      </c>
      <c r="BI15" s="38">
        <v>99</v>
      </c>
      <c r="BJ15" s="38">
        <v>98.45</v>
      </c>
      <c r="BK15" s="38">
        <v>96.25</v>
      </c>
      <c r="BL15" s="38">
        <v>94.87</v>
      </c>
      <c r="BM15" s="38">
        <v>94.03</v>
      </c>
      <c r="BN15" s="38">
        <v>92.98</v>
      </c>
      <c r="BO15" s="38">
        <v>93</v>
      </c>
      <c r="BP15" s="38">
        <v>94</v>
      </c>
      <c r="BQ15" s="38">
        <v>90</v>
      </c>
      <c r="BR15" s="38">
        <v>89.75</v>
      </c>
      <c r="BS15" s="38">
        <v>96</v>
      </c>
      <c r="BT15" s="38">
        <v>96.12</v>
      </c>
      <c r="BU15" s="38">
        <v>96.75</v>
      </c>
      <c r="BV15" s="38">
        <v>101.31</v>
      </c>
      <c r="BW15" s="38">
        <v>102</v>
      </c>
      <c r="BX15" s="38">
        <v>101.5</v>
      </c>
      <c r="BY15" s="38">
        <v>101.5</v>
      </c>
      <c r="BZ15" s="38">
        <v>102.22</v>
      </c>
      <c r="CA15" s="38">
        <v>104.25</v>
      </c>
      <c r="CB15" s="38">
        <v>105.62</v>
      </c>
      <c r="CC15" s="38">
        <v>106.31</v>
      </c>
      <c r="CD15" s="38">
        <v>106.07</v>
      </c>
      <c r="CE15" s="38">
        <v>106.37</v>
      </c>
      <c r="CF15" s="38">
        <v>107</v>
      </c>
      <c r="CG15" s="38">
        <v>105.5</v>
      </c>
      <c r="CH15" s="38">
        <v>105.37</v>
      </c>
      <c r="CI15" s="38">
        <v>104.75</v>
      </c>
      <c r="CJ15" s="38">
        <v>102.5</v>
      </c>
      <c r="CK15" s="38">
        <v>101.71</v>
      </c>
      <c r="CL15" s="38">
        <v>101.75</v>
      </c>
      <c r="CM15" s="38">
        <v>100</v>
      </c>
      <c r="CN15" s="38">
        <v>99.2</v>
      </c>
      <c r="CO15" s="38">
        <v>104.98</v>
      </c>
      <c r="CP15" s="38">
        <v>103.4</v>
      </c>
      <c r="CQ15" s="38">
        <v>105.9</v>
      </c>
      <c r="CR15" s="38">
        <v>103.78</v>
      </c>
      <c r="CS15" s="38">
        <v>107.98</v>
      </c>
      <c r="CT15" s="38">
        <v>108.15</v>
      </c>
      <c r="CU15" s="38">
        <v>108.65</v>
      </c>
      <c r="CV15" s="38">
        <v>110.95</v>
      </c>
      <c r="CW15" s="38">
        <v>110.03</v>
      </c>
      <c r="CX15" s="38">
        <v>105.24</v>
      </c>
      <c r="CY15" s="38">
        <v>109.98</v>
      </c>
      <c r="CZ15" s="38">
        <v>109.98</v>
      </c>
      <c r="DA15" s="38">
        <v>109.21</v>
      </c>
      <c r="DB15" s="38">
        <v>109.03</v>
      </c>
      <c r="DC15" s="38">
        <v>109.47</v>
      </c>
      <c r="DD15" s="38">
        <v>107.5</v>
      </c>
      <c r="DE15" s="38">
        <v>110.28</v>
      </c>
      <c r="DF15" s="38">
        <v>109.86</v>
      </c>
      <c r="DG15" s="38">
        <v>109.86</v>
      </c>
      <c r="DH15" s="38">
        <v>109.58</v>
      </c>
      <c r="DI15" s="38">
        <v>109.8</v>
      </c>
      <c r="DJ15" s="38">
        <v>109.74</v>
      </c>
      <c r="DK15" s="38">
        <v>109.63</v>
      </c>
      <c r="DL15" s="38">
        <v>109.68</v>
      </c>
      <c r="DM15" s="38">
        <v>109.8</v>
      </c>
      <c r="DN15" s="38">
        <v>109.8</v>
      </c>
      <c r="DO15" s="38">
        <v>109.63</v>
      </c>
      <c r="DP15" s="38">
        <v>109.59</v>
      </c>
      <c r="DQ15" s="38">
        <v>109.34</v>
      </c>
      <c r="DR15" s="38">
        <v>109.34</v>
      </c>
      <c r="DS15" s="38">
        <v>109.3</v>
      </c>
      <c r="DT15" s="38">
        <v>109.38</v>
      </c>
      <c r="DU15" s="38">
        <v>109.22</v>
      </c>
      <c r="DV15" s="38">
        <v>108.84</v>
      </c>
      <c r="DW15" s="38">
        <v>108.55</v>
      </c>
      <c r="DX15" s="38">
        <v>108.55</v>
      </c>
      <c r="DY15" s="38">
        <v>107.88</v>
      </c>
      <c r="DZ15" s="38">
        <v>107.75</v>
      </c>
      <c r="EA15" s="38">
        <v>106.97</v>
      </c>
      <c r="EB15" s="38">
        <v>107.26</v>
      </c>
      <c r="EC15" s="38">
        <v>106.3</v>
      </c>
      <c r="ED15" s="38">
        <v>105.63</v>
      </c>
      <c r="EE15" s="38">
        <v>104.97</v>
      </c>
      <c r="EF15" s="38">
        <v>104.97</v>
      </c>
      <c r="EG15" s="30"/>
      <c r="EH15" s="30"/>
    </row>
    <row r="16" spans="1:138" s="28" customFormat="1" ht="14.25" customHeight="1">
      <c r="A16" s="28">
        <f t="shared" si="0"/>
        <v>15</v>
      </c>
      <c r="B16" s="28" t="s">
        <v>73</v>
      </c>
      <c r="C16" s="73" t="s">
        <v>75</v>
      </c>
      <c r="D16" s="31" t="s">
        <v>76</v>
      </c>
      <c r="E16" s="31">
        <v>42491</v>
      </c>
      <c r="F16" s="30" t="s">
        <v>77</v>
      </c>
      <c r="G16" s="42" t="s">
        <v>166</v>
      </c>
      <c r="H16" s="34" t="s">
        <v>78</v>
      </c>
      <c r="I16" s="102">
        <v>50000</v>
      </c>
      <c r="J16" s="30" t="s">
        <v>135</v>
      </c>
      <c r="K16" s="35">
        <v>92.65</v>
      </c>
      <c r="L16" s="35">
        <v>95.5</v>
      </c>
      <c r="M16" s="36">
        <v>93.65</v>
      </c>
      <c r="N16" s="36">
        <v>97</v>
      </c>
      <c r="O16" s="35">
        <v>93</v>
      </c>
      <c r="P16" s="37">
        <f>(Q16-R16)/R16</f>
        <v>-0.033766233766233764</v>
      </c>
      <c r="Q16" s="35">
        <v>93</v>
      </c>
      <c r="R16" s="35">
        <v>96.25</v>
      </c>
      <c r="S16" s="35">
        <v>94</v>
      </c>
      <c r="T16" s="35">
        <v>90.25</v>
      </c>
      <c r="U16" s="35">
        <v>85.25</v>
      </c>
      <c r="V16" s="35">
        <v>83.5</v>
      </c>
      <c r="W16" s="35">
        <v>81.87</v>
      </c>
      <c r="X16" s="35">
        <v>79</v>
      </c>
      <c r="Y16" s="35">
        <v>79.37</v>
      </c>
      <c r="Z16" s="35">
        <v>77</v>
      </c>
      <c r="AA16" s="35">
        <v>83.5</v>
      </c>
      <c r="AB16" s="35">
        <v>83.63</v>
      </c>
      <c r="AC16" s="35">
        <v>84.5</v>
      </c>
      <c r="AD16" s="35">
        <v>84.22</v>
      </c>
      <c r="AE16" s="35">
        <v>79.5</v>
      </c>
      <c r="AF16" s="35">
        <v>76</v>
      </c>
      <c r="AG16" s="35">
        <v>75.34</v>
      </c>
      <c r="AH16" s="35">
        <v>75</v>
      </c>
      <c r="AI16" s="35">
        <v>68</v>
      </c>
      <c r="AJ16" s="35">
        <v>69.88</v>
      </c>
      <c r="AK16" s="35">
        <v>67</v>
      </c>
      <c r="AL16" s="35">
        <v>69.5</v>
      </c>
      <c r="AM16" s="35">
        <v>67</v>
      </c>
      <c r="AN16" s="35">
        <v>76</v>
      </c>
      <c r="AO16" s="35">
        <v>85</v>
      </c>
      <c r="AP16" s="35">
        <v>85</v>
      </c>
      <c r="AQ16" s="35">
        <v>85</v>
      </c>
      <c r="AR16" s="35">
        <v>93</v>
      </c>
      <c r="AS16" s="38">
        <v>96</v>
      </c>
      <c r="AT16" s="38">
        <v>96</v>
      </c>
      <c r="AU16" s="38">
        <v>96</v>
      </c>
      <c r="AV16" s="38">
        <v>96</v>
      </c>
      <c r="AW16" s="38">
        <v>98</v>
      </c>
      <c r="AX16" s="38">
        <v>98</v>
      </c>
      <c r="AY16" s="38">
        <v>98</v>
      </c>
      <c r="AZ16" s="38">
        <v>98</v>
      </c>
      <c r="BA16" s="38">
        <v>98</v>
      </c>
      <c r="BB16" s="38">
        <v>98</v>
      </c>
      <c r="BC16" s="38">
        <v>98.5</v>
      </c>
      <c r="BD16" s="38">
        <v>98.5</v>
      </c>
      <c r="BE16" s="38">
        <v>98.5</v>
      </c>
      <c r="BF16" s="38">
        <v>98.5</v>
      </c>
      <c r="BG16" s="38">
        <v>98.5</v>
      </c>
      <c r="BH16" s="38">
        <v>98</v>
      </c>
      <c r="BI16" s="38">
        <v>98</v>
      </c>
      <c r="BJ16" s="38">
        <v>97</v>
      </c>
      <c r="BK16" s="38">
        <v>93</v>
      </c>
      <c r="BL16" s="38">
        <v>93</v>
      </c>
      <c r="BM16" s="38">
        <v>91</v>
      </c>
      <c r="BN16" s="38">
        <v>92</v>
      </c>
      <c r="BO16" s="38">
        <v>92</v>
      </c>
      <c r="BP16" s="38">
        <v>92</v>
      </c>
      <c r="BQ16" s="38">
        <v>93</v>
      </c>
      <c r="BR16" s="38">
        <v>95</v>
      </c>
      <c r="BS16" s="38">
        <v>99</v>
      </c>
      <c r="BT16" s="38">
        <v>100</v>
      </c>
      <c r="BU16" s="38">
        <v>100</v>
      </c>
      <c r="BV16" s="38">
        <v>100</v>
      </c>
      <c r="BW16" s="38">
        <v>100</v>
      </c>
      <c r="BX16" s="38">
        <v>100.5</v>
      </c>
      <c r="BY16" s="38">
        <v>100</v>
      </c>
      <c r="BZ16" s="38">
        <v>100</v>
      </c>
      <c r="CA16" s="38">
        <v>101</v>
      </c>
      <c r="CB16" s="38">
        <v>101</v>
      </c>
      <c r="CC16" s="38">
        <v>101</v>
      </c>
      <c r="CD16" s="38">
        <v>101</v>
      </c>
      <c r="CE16" s="38">
        <v>101</v>
      </c>
      <c r="CF16" s="38">
        <v>101</v>
      </c>
      <c r="CG16" s="38">
        <v>102</v>
      </c>
      <c r="CH16" s="38">
        <v>100</v>
      </c>
      <c r="CI16" s="38">
        <v>100</v>
      </c>
      <c r="CJ16" s="38">
        <v>100</v>
      </c>
      <c r="CK16" s="38">
        <v>100</v>
      </c>
      <c r="CL16" s="38">
        <v>100</v>
      </c>
      <c r="CM16" s="38">
        <v>100</v>
      </c>
      <c r="CN16" s="38">
        <v>100</v>
      </c>
      <c r="CO16" s="38">
        <v>100</v>
      </c>
      <c r="CP16" s="38">
        <v>100.5</v>
      </c>
      <c r="CQ16" s="38">
        <v>101.75</v>
      </c>
      <c r="CR16" s="38">
        <v>101.75</v>
      </c>
      <c r="CS16" s="38">
        <v>102</v>
      </c>
      <c r="CT16" s="38">
        <v>102</v>
      </c>
      <c r="CU16" s="38">
        <v>102</v>
      </c>
      <c r="CV16" s="38">
        <v>102</v>
      </c>
      <c r="CW16" s="38">
        <v>101</v>
      </c>
      <c r="CX16" s="38">
        <v>101</v>
      </c>
      <c r="CY16" s="38">
        <v>101</v>
      </c>
      <c r="CZ16" s="38">
        <v>101</v>
      </c>
      <c r="DA16" s="38">
        <v>101</v>
      </c>
      <c r="DB16" s="38">
        <v>101</v>
      </c>
      <c r="DC16" s="38">
        <v>101</v>
      </c>
      <c r="DD16" s="38">
        <v>101</v>
      </c>
      <c r="DE16" s="38">
        <v>102</v>
      </c>
      <c r="DF16" s="38">
        <v>102</v>
      </c>
      <c r="DG16" s="38">
        <v>102</v>
      </c>
      <c r="DH16" s="38">
        <v>102</v>
      </c>
      <c r="DI16" s="38">
        <v>102</v>
      </c>
      <c r="DJ16" s="38">
        <v>103</v>
      </c>
      <c r="DK16" s="38">
        <v>103</v>
      </c>
      <c r="DL16" s="38">
        <v>103</v>
      </c>
      <c r="DM16" s="38">
        <v>103</v>
      </c>
      <c r="DN16" s="38">
        <v>103.5</v>
      </c>
      <c r="DO16" s="38">
        <v>103.5</v>
      </c>
      <c r="DP16" s="38">
        <v>103.6</v>
      </c>
      <c r="DQ16" s="38">
        <v>103.6</v>
      </c>
      <c r="DR16" s="38">
        <v>103.6</v>
      </c>
      <c r="DS16" s="38">
        <v>103.5</v>
      </c>
      <c r="DT16" s="38">
        <v>103.5</v>
      </c>
      <c r="DU16" s="38">
        <v>103.5</v>
      </c>
      <c r="DV16" s="38">
        <v>104</v>
      </c>
      <c r="DW16" s="38">
        <v>104</v>
      </c>
      <c r="DX16" s="38">
        <v>104</v>
      </c>
      <c r="DY16" s="38">
        <v>104</v>
      </c>
      <c r="DZ16" s="38">
        <v>104</v>
      </c>
      <c r="EA16" s="38">
        <v>104</v>
      </c>
      <c r="EB16" s="38">
        <v>104</v>
      </c>
      <c r="EC16" s="38">
        <v>104.25</v>
      </c>
      <c r="ED16" s="38">
        <v>104.5</v>
      </c>
      <c r="EE16" s="38">
        <v>104.25</v>
      </c>
      <c r="EF16" s="38">
        <v>104.25</v>
      </c>
      <c r="EG16" s="30"/>
      <c r="EH16" s="30"/>
    </row>
    <row r="17" spans="1:157" s="28" customFormat="1" ht="14.25" customHeight="1">
      <c r="A17" s="28">
        <f t="shared" si="0"/>
        <v>16</v>
      </c>
      <c r="B17" s="28" t="s">
        <v>79</v>
      </c>
      <c r="C17" s="71" t="s">
        <v>56</v>
      </c>
      <c r="D17" s="31">
        <v>38379</v>
      </c>
      <c r="E17" s="31">
        <v>40205</v>
      </c>
      <c r="F17" s="30" t="s">
        <v>69</v>
      </c>
      <c r="G17" s="42" t="s">
        <v>108</v>
      </c>
      <c r="H17" s="39">
        <v>0.03375</v>
      </c>
      <c r="I17" s="102">
        <v>1000</v>
      </c>
      <c r="J17" s="34" t="s">
        <v>135</v>
      </c>
      <c r="K17" s="35">
        <v>100.6</v>
      </c>
      <c r="L17" s="35">
        <v>100.52</v>
      </c>
      <c r="M17" s="36">
        <v>101.1</v>
      </c>
      <c r="N17" s="36">
        <v>101.2</v>
      </c>
      <c r="O17" s="35">
        <v>100.6</v>
      </c>
      <c r="P17" s="37">
        <f>(Q17-R17)/R17</f>
        <v>0.0007958615200954865</v>
      </c>
      <c r="Q17" s="35">
        <v>100.6</v>
      </c>
      <c r="R17" s="35">
        <v>100.52</v>
      </c>
      <c r="S17" s="35">
        <v>100.51</v>
      </c>
      <c r="T17" s="35">
        <v>100.51</v>
      </c>
      <c r="U17" s="35">
        <v>100.5</v>
      </c>
      <c r="V17" s="35">
        <v>100.82</v>
      </c>
      <c r="W17" s="35">
        <v>100.6</v>
      </c>
      <c r="X17" s="35">
        <v>100.4</v>
      </c>
      <c r="Y17" s="35">
        <v>100.26</v>
      </c>
      <c r="Z17" s="35">
        <v>100.6</v>
      </c>
      <c r="AA17" s="35">
        <v>100.1</v>
      </c>
      <c r="AB17" s="35">
        <v>100.16</v>
      </c>
      <c r="AC17" s="35">
        <v>100.1</v>
      </c>
      <c r="AD17" s="35">
        <v>100.08</v>
      </c>
      <c r="AE17" s="35">
        <v>100</v>
      </c>
      <c r="AF17" s="35">
        <v>99.6</v>
      </c>
      <c r="AG17" s="35">
        <v>99.6</v>
      </c>
      <c r="AH17" s="35">
        <v>99.44</v>
      </c>
      <c r="AI17" s="35">
        <v>99.8</v>
      </c>
      <c r="AJ17" s="35">
        <v>98.9</v>
      </c>
      <c r="AK17" s="35">
        <v>98.55</v>
      </c>
      <c r="AL17" s="35">
        <v>98.2</v>
      </c>
      <c r="AM17" s="35">
        <v>98.2</v>
      </c>
      <c r="AN17" s="35">
        <v>97.98</v>
      </c>
      <c r="AO17" s="35">
        <v>95.85</v>
      </c>
      <c r="AP17" s="35">
        <v>95.5</v>
      </c>
      <c r="AQ17" s="35">
        <v>95</v>
      </c>
      <c r="AR17" s="35">
        <v>97.42</v>
      </c>
      <c r="AS17" s="35">
        <v>97.2</v>
      </c>
      <c r="AT17" s="35">
        <v>97.1</v>
      </c>
      <c r="AU17" s="38">
        <v>97.34</v>
      </c>
      <c r="AV17" s="38">
        <v>97.48</v>
      </c>
      <c r="AW17" s="38">
        <v>96.92</v>
      </c>
      <c r="AX17" s="38">
        <v>96.88</v>
      </c>
      <c r="AY17" s="38">
        <v>97.05</v>
      </c>
      <c r="AZ17" s="38">
        <v>96.86</v>
      </c>
      <c r="BA17" s="38">
        <v>96.58</v>
      </c>
      <c r="BB17" s="38">
        <v>96.74</v>
      </c>
      <c r="BC17" s="38">
        <v>96.66</v>
      </c>
      <c r="BD17" s="38">
        <v>96.84</v>
      </c>
      <c r="BE17" s="38">
        <v>97.32</v>
      </c>
      <c r="BF17" s="38">
        <v>97.52</v>
      </c>
      <c r="BG17" s="38">
        <v>97.67</v>
      </c>
      <c r="BH17" s="38">
        <v>97.56</v>
      </c>
      <c r="BI17" s="38">
        <v>97.41</v>
      </c>
      <c r="BJ17" s="38">
        <v>97.14</v>
      </c>
      <c r="BK17" s="38">
        <v>97.17</v>
      </c>
      <c r="BL17" s="38">
        <v>96.93</v>
      </c>
      <c r="BM17" s="38">
        <v>97.69</v>
      </c>
      <c r="BN17" s="38">
        <v>98</v>
      </c>
      <c r="BO17" s="38">
        <v>97.84</v>
      </c>
      <c r="BP17" s="38">
        <v>98.17</v>
      </c>
      <c r="BQ17" s="38">
        <v>98.1</v>
      </c>
      <c r="BR17" s="38">
        <v>98.03</v>
      </c>
      <c r="BS17" s="38">
        <v>97.47</v>
      </c>
      <c r="BT17" s="38">
        <v>97.58</v>
      </c>
      <c r="BU17" s="38">
        <v>97.15</v>
      </c>
      <c r="BV17" s="38">
        <v>97.12</v>
      </c>
      <c r="BW17" s="38">
        <v>96.39</v>
      </c>
      <c r="BX17" s="38">
        <v>96.4</v>
      </c>
      <c r="BY17" s="38">
        <v>97.12</v>
      </c>
      <c r="BZ17" s="38">
        <v>97.27</v>
      </c>
      <c r="CA17" s="38">
        <v>97.26</v>
      </c>
      <c r="CB17" s="38">
        <v>97.34</v>
      </c>
      <c r="CC17" s="38">
        <v>97.17</v>
      </c>
      <c r="CD17" s="38">
        <v>97.221</v>
      </c>
      <c r="CE17" s="38">
        <v>97.17</v>
      </c>
      <c r="CF17" s="38">
        <v>96.78</v>
      </c>
      <c r="CG17" s="38">
        <v>97</v>
      </c>
      <c r="CH17" s="38">
        <v>96.92</v>
      </c>
      <c r="CI17" s="38">
        <v>97.2</v>
      </c>
      <c r="CJ17" s="38">
        <v>96.55</v>
      </c>
      <c r="CK17" s="38">
        <v>96.7</v>
      </c>
      <c r="CL17" s="38">
        <v>96.65</v>
      </c>
      <c r="CM17" s="38">
        <v>96.65</v>
      </c>
      <c r="CN17" s="38">
        <v>96.9</v>
      </c>
      <c r="CO17" s="38">
        <v>96.2</v>
      </c>
      <c r="CP17" s="38">
        <v>96.05</v>
      </c>
      <c r="CQ17" s="38">
        <v>96.5</v>
      </c>
      <c r="CR17" s="38">
        <v>96.38</v>
      </c>
      <c r="CS17" s="38">
        <v>96.38</v>
      </c>
      <c r="CT17" s="38">
        <v>96.3</v>
      </c>
      <c r="CU17" s="38">
        <v>96.4</v>
      </c>
      <c r="CV17" s="38">
        <v>96.7</v>
      </c>
      <c r="CW17" s="38">
        <v>96.75</v>
      </c>
      <c r="CX17" s="38">
        <v>96.95</v>
      </c>
      <c r="CY17" s="38">
        <v>97</v>
      </c>
      <c r="CZ17" s="38">
        <v>97.05</v>
      </c>
      <c r="DA17" s="38">
        <v>96.9</v>
      </c>
      <c r="DB17" s="38">
        <v>97.4</v>
      </c>
      <c r="DC17" s="38">
        <v>97.3</v>
      </c>
      <c r="DD17" s="38">
        <v>97.75</v>
      </c>
      <c r="DE17" s="38">
        <v>97.25</v>
      </c>
      <c r="DF17" s="38">
        <v>97.25</v>
      </c>
      <c r="DG17" s="38">
        <v>97.15</v>
      </c>
      <c r="DH17" s="38">
        <v>97.1</v>
      </c>
      <c r="DI17" s="38">
        <v>97.05</v>
      </c>
      <c r="DJ17" s="38">
        <v>97.6</v>
      </c>
      <c r="DK17" s="38">
        <v>97.3</v>
      </c>
      <c r="DL17" s="38">
        <v>97.4</v>
      </c>
      <c r="DM17" s="38">
        <v>97.25</v>
      </c>
      <c r="DN17" s="38">
        <v>97.35</v>
      </c>
      <c r="DO17" s="38">
        <v>97.45</v>
      </c>
      <c r="DP17" s="38">
        <v>97.75</v>
      </c>
      <c r="DQ17" s="38">
        <v>97.8</v>
      </c>
      <c r="DR17" s="38">
        <v>97.9</v>
      </c>
      <c r="DS17" s="38">
        <v>97.7</v>
      </c>
      <c r="DT17" s="38">
        <v>97.75</v>
      </c>
      <c r="DU17" s="38">
        <v>97.85</v>
      </c>
      <c r="DV17" s="38">
        <v>97.45</v>
      </c>
      <c r="DW17" s="38">
        <v>97.55</v>
      </c>
      <c r="DX17" s="38">
        <v>97.55</v>
      </c>
      <c r="DY17" s="38">
        <v>97.8</v>
      </c>
      <c r="DZ17" s="38">
        <v>97.6</v>
      </c>
      <c r="EA17" s="38">
        <v>97.6</v>
      </c>
      <c r="EB17" s="38">
        <v>97.31</v>
      </c>
      <c r="EC17" s="38">
        <v>97.5</v>
      </c>
      <c r="ED17" s="38">
        <v>97.4</v>
      </c>
      <c r="EE17" s="38">
        <v>97.35</v>
      </c>
      <c r="EF17" s="38">
        <v>97.15</v>
      </c>
      <c r="EG17" s="38">
        <v>97.4</v>
      </c>
      <c r="EH17" s="38">
        <v>97.25</v>
      </c>
      <c r="EI17" s="38">
        <v>96.85</v>
      </c>
      <c r="EJ17" s="38">
        <v>96.9</v>
      </c>
      <c r="EK17" s="38">
        <v>97.3</v>
      </c>
      <c r="EL17" s="38">
        <v>97.55</v>
      </c>
      <c r="EM17" s="38">
        <v>97.75</v>
      </c>
      <c r="EN17" s="38">
        <v>97.45</v>
      </c>
      <c r="EO17" s="38">
        <v>97.85</v>
      </c>
      <c r="EP17" s="38">
        <v>97.6</v>
      </c>
      <c r="EQ17" s="38">
        <v>97.3</v>
      </c>
      <c r="ER17" s="38">
        <v>97.4</v>
      </c>
      <c r="ES17" s="38">
        <v>97.65</v>
      </c>
      <c r="ET17" s="38">
        <v>97.4</v>
      </c>
      <c r="EU17" s="38">
        <v>97.5</v>
      </c>
      <c r="EV17" s="38">
        <v>97.7</v>
      </c>
      <c r="EW17" s="38">
        <v>97.75</v>
      </c>
      <c r="EX17" s="38">
        <v>97.7</v>
      </c>
      <c r="EY17" s="38">
        <v>98.45</v>
      </c>
      <c r="EZ17" s="38">
        <v>97.7</v>
      </c>
      <c r="FA17" s="38">
        <v>98.25</v>
      </c>
    </row>
    <row r="18" spans="1:157" s="28" customFormat="1" ht="14.25" customHeight="1">
      <c r="A18" s="28">
        <f t="shared" si="0"/>
        <v>17</v>
      </c>
      <c r="B18" s="28" t="s">
        <v>79</v>
      </c>
      <c r="C18" s="72" t="s">
        <v>57</v>
      </c>
      <c r="D18" s="31">
        <v>37824</v>
      </c>
      <c r="E18" s="31">
        <v>41477</v>
      </c>
      <c r="F18" s="30" t="s">
        <v>69</v>
      </c>
      <c r="G18" s="42" t="s">
        <v>108</v>
      </c>
      <c r="H18" s="45">
        <v>0.05</v>
      </c>
      <c r="I18" s="101">
        <v>1000</v>
      </c>
      <c r="J18" s="34" t="s">
        <v>135</v>
      </c>
      <c r="K18" s="35">
        <v>103</v>
      </c>
      <c r="L18" s="35">
        <v>102.66</v>
      </c>
      <c r="M18" s="36">
        <v>103.84</v>
      </c>
      <c r="N18" s="36">
        <v>103.08</v>
      </c>
      <c r="O18" s="35">
        <v>103.06</v>
      </c>
      <c r="P18" s="37">
        <f>(Q18-R18)/R18</f>
        <v>0.005463414634146364</v>
      </c>
      <c r="Q18" s="35">
        <v>103.06</v>
      </c>
      <c r="R18" s="35">
        <v>102.5</v>
      </c>
      <c r="S18" s="35">
        <v>102</v>
      </c>
      <c r="T18" s="35">
        <v>103.1</v>
      </c>
      <c r="U18" s="35">
        <v>101.96</v>
      </c>
      <c r="V18" s="35">
        <v>100.64</v>
      </c>
      <c r="W18" s="35">
        <v>100.46</v>
      </c>
      <c r="X18" s="35">
        <v>100.16</v>
      </c>
      <c r="Y18" s="35">
        <v>101</v>
      </c>
      <c r="Z18" s="35">
        <v>100.5</v>
      </c>
      <c r="AA18" s="35">
        <v>102</v>
      </c>
      <c r="AB18" s="35">
        <v>100.6</v>
      </c>
      <c r="AC18" s="35">
        <v>102</v>
      </c>
      <c r="AD18" s="35">
        <v>101</v>
      </c>
      <c r="AE18" s="35">
        <v>99.75</v>
      </c>
      <c r="AF18" s="35">
        <v>99.5</v>
      </c>
      <c r="AG18" s="35">
        <v>97.45</v>
      </c>
      <c r="AH18" s="35">
        <v>98.5</v>
      </c>
      <c r="AI18" s="35">
        <v>99.11</v>
      </c>
      <c r="AJ18" s="35">
        <v>95.96</v>
      </c>
      <c r="AK18" s="35">
        <v>95.75</v>
      </c>
      <c r="AL18" s="35">
        <v>95.95</v>
      </c>
      <c r="AM18" s="35">
        <v>96.04</v>
      </c>
      <c r="AN18" s="35">
        <v>94</v>
      </c>
      <c r="AO18" s="35">
        <v>92.45</v>
      </c>
      <c r="AP18" s="35">
        <v>95.25</v>
      </c>
      <c r="AQ18" s="35">
        <v>89</v>
      </c>
      <c r="AR18" s="35">
        <v>95.42</v>
      </c>
      <c r="AS18" s="35">
        <v>95.28</v>
      </c>
      <c r="AT18" s="35">
        <v>96.6</v>
      </c>
      <c r="AU18" s="36">
        <v>97.2</v>
      </c>
      <c r="AV18" s="36">
        <v>97.62</v>
      </c>
      <c r="AW18" s="36">
        <v>95.8</v>
      </c>
      <c r="AX18" s="36">
        <v>95.5</v>
      </c>
      <c r="AY18" s="36">
        <v>95.96</v>
      </c>
      <c r="AZ18" s="36">
        <v>95.62</v>
      </c>
      <c r="BA18" s="36">
        <v>95.24</v>
      </c>
      <c r="BB18" s="36">
        <v>94.83</v>
      </c>
      <c r="BC18" s="36">
        <v>96.54</v>
      </c>
      <c r="BD18" s="36">
        <v>97.41</v>
      </c>
      <c r="BE18" s="36">
        <v>98.27</v>
      </c>
      <c r="BF18" s="36">
        <v>97.95</v>
      </c>
      <c r="BG18" s="36">
        <v>99.49</v>
      </c>
      <c r="BH18" s="36">
        <v>98.64</v>
      </c>
      <c r="BI18" s="36">
        <v>98.43</v>
      </c>
      <c r="BJ18" s="36">
        <v>97.69</v>
      </c>
      <c r="BK18" s="36">
        <v>99.11</v>
      </c>
      <c r="BL18" s="36">
        <v>98.12</v>
      </c>
      <c r="BM18" s="36">
        <v>98.67</v>
      </c>
      <c r="BN18" s="36">
        <v>99.36</v>
      </c>
      <c r="BO18" s="36">
        <v>99.68</v>
      </c>
      <c r="BP18" s="36">
        <v>100.44</v>
      </c>
      <c r="BQ18" s="36">
        <v>100.05</v>
      </c>
      <c r="BR18" s="36">
        <v>100.54</v>
      </c>
      <c r="BS18" s="36">
        <v>99.48</v>
      </c>
      <c r="BT18" s="36">
        <v>99.82</v>
      </c>
      <c r="BU18" s="36">
        <v>99.27</v>
      </c>
      <c r="BV18" s="36">
        <v>99.62</v>
      </c>
      <c r="BW18" s="36">
        <v>98.11</v>
      </c>
      <c r="BX18" s="36">
        <v>98.35</v>
      </c>
      <c r="BY18" s="36">
        <v>99.14</v>
      </c>
      <c r="BZ18" s="36">
        <v>99.59</v>
      </c>
      <c r="CA18" s="36">
        <v>100.52</v>
      </c>
      <c r="CB18" s="36">
        <v>100.49</v>
      </c>
      <c r="CC18" s="36">
        <v>100.69</v>
      </c>
      <c r="CD18" s="36">
        <v>100.79</v>
      </c>
      <c r="CE18" s="36">
        <v>100.52</v>
      </c>
      <c r="CF18" s="36">
        <v>99.55</v>
      </c>
      <c r="CG18" s="36">
        <v>99.13</v>
      </c>
      <c r="CH18" s="36">
        <v>99.02</v>
      </c>
      <c r="CI18" s="36">
        <v>98.87</v>
      </c>
      <c r="CJ18" s="36">
        <v>98.75</v>
      </c>
      <c r="CK18" s="36">
        <v>99.2</v>
      </c>
      <c r="CL18" s="36">
        <v>98.8</v>
      </c>
      <c r="CM18" s="36">
        <v>98.55</v>
      </c>
      <c r="CN18" s="36">
        <v>99.45</v>
      </c>
      <c r="CO18" s="36">
        <v>98.75</v>
      </c>
      <c r="CP18" s="36">
        <v>98.35</v>
      </c>
      <c r="CQ18" s="36">
        <v>99</v>
      </c>
      <c r="CR18" s="36">
        <v>99.05</v>
      </c>
      <c r="CS18" s="36">
        <v>98.85</v>
      </c>
      <c r="CT18" s="36">
        <v>98.85</v>
      </c>
      <c r="CU18" s="36">
        <v>99.3</v>
      </c>
      <c r="CV18" s="36">
        <v>100.4</v>
      </c>
      <c r="CW18" s="36">
        <v>100.5</v>
      </c>
      <c r="CX18" s="36">
        <v>100.8</v>
      </c>
      <c r="CY18" s="36">
        <v>101.05</v>
      </c>
      <c r="CZ18" s="36">
        <v>101.15</v>
      </c>
      <c r="DA18" s="36">
        <v>101.2</v>
      </c>
      <c r="DB18" s="36">
        <v>101.2</v>
      </c>
      <c r="DC18" s="36">
        <v>101.95</v>
      </c>
      <c r="DD18" s="36">
        <v>102.62</v>
      </c>
      <c r="DE18" s="36">
        <v>101.65</v>
      </c>
      <c r="DF18" s="36">
        <v>101.75</v>
      </c>
      <c r="DG18" s="36">
        <v>101.6</v>
      </c>
      <c r="DH18" s="36">
        <v>101.35</v>
      </c>
      <c r="DI18" s="38">
        <v>101.35</v>
      </c>
      <c r="DJ18" s="38">
        <v>101.8</v>
      </c>
      <c r="DK18" s="38">
        <v>101.7</v>
      </c>
      <c r="DL18" s="38">
        <v>101.85</v>
      </c>
      <c r="DM18" s="38">
        <v>101.5</v>
      </c>
      <c r="DN18" s="38">
        <v>102.15</v>
      </c>
      <c r="DO18" s="38">
        <v>102.35</v>
      </c>
      <c r="DP18" s="38">
        <v>102.9</v>
      </c>
      <c r="DQ18" s="38">
        <v>102.95</v>
      </c>
      <c r="DR18" s="38">
        <v>103.2</v>
      </c>
      <c r="DS18" s="38">
        <v>102.85</v>
      </c>
      <c r="DT18" s="38">
        <v>103.1</v>
      </c>
      <c r="DU18" s="38">
        <v>103.2</v>
      </c>
      <c r="DV18" s="38">
        <v>102.35</v>
      </c>
      <c r="DW18" s="38">
        <v>102.7</v>
      </c>
      <c r="DX18" s="38">
        <v>102.7</v>
      </c>
      <c r="DY18" s="38">
        <v>102.9</v>
      </c>
      <c r="DZ18" s="38">
        <v>102.3</v>
      </c>
      <c r="EA18" s="38">
        <v>101.95</v>
      </c>
      <c r="EB18" s="38">
        <v>101.45</v>
      </c>
      <c r="EC18" s="38">
        <v>101.75</v>
      </c>
      <c r="ED18" s="38">
        <v>101.75</v>
      </c>
      <c r="EE18" s="38">
        <v>101.4</v>
      </c>
      <c r="EF18" s="38">
        <v>101.2</v>
      </c>
      <c r="EG18" s="38">
        <v>101.5</v>
      </c>
      <c r="EH18" s="38">
        <v>101.35</v>
      </c>
      <c r="EI18" s="38">
        <v>100.5</v>
      </c>
      <c r="EJ18" s="38">
        <v>100.6</v>
      </c>
      <c r="EK18" s="38">
        <v>101.1</v>
      </c>
      <c r="EL18" s="38">
        <v>101.8</v>
      </c>
      <c r="EM18" s="38">
        <v>101.9</v>
      </c>
      <c r="EN18" s="38">
        <v>101.45</v>
      </c>
      <c r="EO18" s="38">
        <v>102.15</v>
      </c>
      <c r="EP18" s="38">
        <v>102.15</v>
      </c>
      <c r="EQ18" s="38">
        <v>101.6</v>
      </c>
      <c r="ER18" s="38">
        <v>101.6</v>
      </c>
      <c r="ES18" s="38">
        <v>101.15</v>
      </c>
      <c r="ET18" s="38">
        <v>101.25</v>
      </c>
      <c r="EU18" s="38">
        <v>101.95</v>
      </c>
      <c r="EV18" s="38">
        <v>102.15</v>
      </c>
      <c r="EW18" s="38">
        <v>102</v>
      </c>
      <c r="EX18" s="38">
        <v>102.55</v>
      </c>
      <c r="EY18" s="36">
        <v>102.6</v>
      </c>
      <c r="EZ18" s="38">
        <v>102.6</v>
      </c>
      <c r="FA18" s="36">
        <v>102.8</v>
      </c>
    </row>
    <row r="19" spans="1:157" s="28" customFormat="1" ht="14.25" customHeight="1">
      <c r="A19" s="28">
        <f t="shared" si="0"/>
        <v>18</v>
      </c>
      <c r="B19" s="28" t="s">
        <v>79</v>
      </c>
      <c r="C19" s="72" t="s">
        <v>222</v>
      </c>
      <c r="D19" s="31">
        <v>39842</v>
      </c>
      <c r="E19" s="31">
        <v>42398</v>
      </c>
      <c r="F19" s="30" t="s">
        <v>69</v>
      </c>
      <c r="G19" s="42" t="s">
        <v>108</v>
      </c>
      <c r="H19" s="45">
        <v>0.06375</v>
      </c>
      <c r="I19" s="101">
        <v>1000</v>
      </c>
      <c r="J19" s="34" t="s">
        <v>135</v>
      </c>
      <c r="K19" s="35">
        <v>103.42</v>
      </c>
      <c r="L19" s="35">
        <v>103.42</v>
      </c>
      <c r="M19" s="36">
        <v>104.6</v>
      </c>
      <c r="N19" s="36">
        <v>103.85</v>
      </c>
      <c r="O19" s="35">
        <v>103.92</v>
      </c>
      <c r="P19" s="37">
        <f>(Q19-R19)/R19</f>
        <v>0.004834654805646876</v>
      </c>
      <c r="Q19" s="35">
        <v>103.92</v>
      </c>
      <c r="R19" s="35">
        <v>103.42</v>
      </c>
      <c r="S19" s="35">
        <v>103.42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6"/>
      <c r="EZ19" s="38"/>
      <c r="FA19" s="36"/>
    </row>
    <row r="20" spans="1:157" s="28" customFormat="1" ht="14.25" customHeight="1">
      <c r="A20" s="28">
        <f t="shared" si="0"/>
        <v>19</v>
      </c>
      <c r="B20" s="28" t="s">
        <v>79</v>
      </c>
      <c r="C20" s="72" t="s">
        <v>58</v>
      </c>
      <c r="D20" s="31">
        <v>38379</v>
      </c>
      <c r="E20" s="31">
        <v>42762</v>
      </c>
      <c r="F20" s="30" t="s">
        <v>69</v>
      </c>
      <c r="G20" s="42" t="s">
        <v>108</v>
      </c>
      <c r="H20" s="34">
        <v>0.0425</v>
      </c>
      <c r="I20" s="101">
        <v>1000</v>
      </c>
      <c r="J20" s="34" t="s">
        <v>135</v>
      </c>
      <c r="K20" s="35">
        <v>93</v>
      </c>
      <c r="L20" s="35">
        <v>93</v>
      </c>
      <c r="M20" s="36">
        <v>94.54</v>
      </c>
      <c r="N20" s="36">
        <v>93.4</v>
      </c>
      <c r="O20" s="35">
        <v>93</v>
      </c>
      <c r="P20" s="37">
        <f>(Q20-R20)/R20</f>
        <v>-0.0010741138560686823</v>
      </c>
      <c r="Q20" s="35">
        <v>93</v>
      </c>
      <c r="R20" s="35">
        <v>93.1</v>
      </c>
      <c r="S20" s="35">
        <v>91.05</v>
      </c>
      <c r="T20" s="35">
        <v>91.84</v>
      </c>
      <c r="U20" s="35">
        <v>90.22</v>
      </c>
      <c r="V20" s="35">
        <v>89</v>
      </c>
      <c r="W20" s="35">
        <v>89.4</v>
      </c>
      <c r="X20" s="35">
        <v>88.79</v>
      </c>
      <c r="Y20" s="35">
        <v>87.86</v>
      </c>
      <c r="Z20" s="35">
        <v>89.8</v>
      </c>
      <c r="AA20" s="35">
        <v>89.7</v>
      </c>
      <c r="AB20" s="35">
        <v>89.34</v>
      </c>
      <c r="AC20" s="35">
        <v>89.7</v>
      </c>
      <c r="AD20" s="35">
        <v>87.48</v>
      </c>
      <c r="AE20" s="35">
        <v>87</v>
      </c>
      <c r="AF20" s="35">
        <v>88.29</v>
      </c>
      <c r="AG20" s="35">
        <v>90.48</v>
      </c>
      <c r="AH20" s="35">
        <v>89.12</v>
      </c>
      <c r="AI20" s="35">
        <v>89.25</v>
      </c>
      <c r="AJ20" s="35">
        <v>86</v>
      </c>
      <c r="AK20" s="35">
        <v>87.96</v>
      </c>
      <c r="AL20" s="35">
        <v>85.65</v>
      </c>
      <c r="AM20" s="35">
        <v>84.76</v>
      </c>
      <c r="AN20" s="35">
        <v>85.01</v>
      </c>
      <c r="AO20" s="35">
        <v>81.56</v>
      </c>
      <c r="AP20" s="35">
        <v>82.01</v>
      </c>
      <c r="AQ20" s="35">
        <v>82.6</v>
      </c>
      <c r="AR20" s="35">
        <v>86.8</v>
      </c>
      <c r="AS20" s="35">
        <v>87.26</v>
      </c>
      <c r="AT20" s="35">
        <v>88.8</v>
      </c>
      <c r="AU20" s="36">
        <v>89.94</v>
      </c>
      <c r="AV20" s="36">
        <v>90.5</v>
      </c>
      <c r="AW20" s="36">
        <v>86.46</v>
      </c>
      <c r="AX20" s="36">
        <v>86.3</v>
      </c>
      <c r="AY20" s="36">
        <v>86.72</v>
      </c>
      <c r="AZ20" s="36">
        <v>86.62</v>
      </c>
      <c r="BA20" s="36">
        <v>86.12</v>
      </c>
      <c r="BB20" s="36">
        <v>85.36</v>
      </c>
      <c r="BC20" s="36">
        <v>87.61</v>
      </c>
      <c r="BD20" s="36">
        <v>88.31</v>
      </c>
      <c r="BE20" s="36">
        <v>89.4</v>
      </c>
      <c r="BF20" s="36">
        <v>89.32</v>
      </c>
      <c r="BG20" s="36">
        <v>89.82</v>
      </c>
      <c r="BH20" s="36">
        <v>88.67</v>
      </c>
      <c r="BI20" s="36">
        <v>88.65</v>
      </c>
      <c r="BJ20" s="36">
        <v>88.13</v>
      </c>
      <c r="BK20" s="36">
        <v>89.95</v>
      </c>
      <c r="BL20" s="36">
        <v>87.11</v>
      </c>
      <c r="BM20" s="36">
        <v>88.65</v>
      </c>
      <c r="BN20" s="36">
        <v>90.38</v>
      </c>
      <c r="BO20" s="36">
        <v>89.95</v>
      </c>
      <c r="BP20" s="36">
        <v>90.88</v>
      </c>
      <c r="BQ20" s="36">
        <v>91.22</v>
      </c>
      <c r="BR20" s="36">
        <v>91.84</v>
      </c>
      <c r="BS20" s="36">
        <v>90.84</v>
      </c>
      <c r="BT20" s="36">
        <v>90.5</v>
      </c>
      <c r="BU20" s="36">
        <v>91</v>
      </c>
      <c r="BV20" s="36">
        <v>90.91</v>
      </c>
      <c r="BW20" s="36">
        <v>88.99</v>
      </c>
      <c r="BX20" s="36">
        <v>89.26</v>
      </c>
      <c r="BY20" s="36">
        <v>92</v>
      </c>
      <c r="BZ20" s="36">
        <v>92.18</v>
      </c>
      <c r="CA20" s="36">
        <v>91.8</v>
      </c>
      <c r="CB20" s="36">
        <v>93.3</v>
      </c>
      <c r="CC20" s="36">
        <v>93.32</v>
      </c>
      <c r="CD20" s="36">
        <v>93.28</v>
      </c>
      <c r="CE20" s="36">
        <v>93.04</v>
      </c>
      <c r="CF20" s="36">
        <v>92</v>
      </c>
      <c r="CG20" s="36">
        <v>91.11</v>
      </c>
      <c r="CH20" s="36">
        <v>91.33</v>
      </c>
      <c r="CI20" s="36">
        <v>90.47</v>
      </c>
      <c r="CJ20" s="36">
        <v>91</v>
      </c>
      <c r="CK20" s="36">
        <v>91.8</v>
      </c>
      <c r="CL20" s="36">
        <v>91.2</v>
      </c>
      <c r="CM20" s="36">
        <v>91.65</v>
      </c>
      <c r="CN20" s="36">
        <v>91.8</v>
      </c>
      <c r="CO20" s="36">
        <v>91.35</v>
      </c>
      <c r="CP20" s="36">
        <v>91</v>
      </c>
      <c r="CQ20" s="36">
        <v>91</v>
      </c>
      <c r="CR20" s="36">
        <v>91.75</v>
      </c>
      <c r="CS20" s="36">
        <v>91.35</v>
      </c>
      <c r="CT20" s="36">
        <v>91.45</v>
      </c>
      <c r="CU20" s="36">
        <v>92.1</v>
      </c>
      <c r="CV20" s="36">
        <v>93.55</v>
      </c>
      <c r="CW20" s="36">
        <v>93.7</v>
      </c>
      <c r="CX20" s="36">
        <v>94.55</v>
      </c>
      <c r="CY20" s="36">
        <v>94.55</v>
      </c>
      <c r="CZ20" s="36">
        <v>94.5</v>
      </c>
      <c r="DA20" s="36">
        <v>94.55</v>
      </c>
      <c r="DB20" s="36">
        <v>94.4</v>
      </c>
      <c r="DC20" s="36">
        <v>95.65</v>
      </c>
      <c r="DD20" s="36">
        <v>96.3</v>
      </c>
      <c r="DE20" s="36">
        <v>95.05</v>
      </c>
      <c r="DF20" s="36">
        <v>95.15</v>
      </c>
      <c r="DG20" s="36">
        <v>95</v>
      </c>
      <c r="DH20" s="36">
        <v>94.75</v>
      </c>
      <c r="DI20" s="38">
        <v>95</v>
      </c>
      <c r="DJ20" s="38">
        <v>95.25</v>
      </c>
      <c r="DK20" s="38">
        <v>94.85</v>
      </c>
      <c r="DL20" s="38">
        <v>94.65</v>
      </c>
      <c r="DM20" s="38">
        <v>94.75</v>
      </c>
      <c r="DN20" s="38">
        <v>94.9</v>
      </c>
      <c r="DO20" s="38">
        <v>95.4</v>
      </c>
      <c r="DP20" s="38">
        <v>96.15</v>
      </c>
      <c r="DQ20" s="38">
        <v>96.1</v>
      </c>
      <c r="DR20" s="38">
        <v>96.3</v>
      </c>
      <c r="DS20" s="38">
        <v>95.95</v>
      </c>
      <c r="DT20" s="38">
        <v>96.05</v>
      </c>
      <c r="DU20" s="38">
        <v>96.1</v>
      </c>
      <c r="DV20" s="38">
        <v>95</v>
      </c>
      <c r="DW20" s="38">
        <v>94.85</v>
      </c>
      <c r="DX20" s="38">
        <v>95.05</v>
      </c>
      <c r="DY20" s="38">
        <v>95.3</v>
      </c>
      <c r="DZ20" s="38">
        <v>94.5</v>
      </c>
      <c r="EA20" s="38">
        <v>93.91</v>
      </c>
      <c r="EB20" s="38">
        <v>93.3</v>
      </c>
      <c r="EC20" s="38">
        <v>93.65</v>
      </c>
      <c r="ED20" s="38">
        <v>93.45</v>
      </c>
      <c r="EE20" s="38">
        <v>93.25</v>
      </c>
      <c r="EF20" s="38">
        <v>93.2</v>
      </c>
      <c r="EG20" s="38">
        <v>93.1</v>
      </c>
      <c r="EH20" s="38">
        <v>93</v>
      </c>
      <c r="EI20" s="38">
        <v>92.05</v>
      </c>
      <c r="EJ20" s="38">
        <v>92.1</v>
      </c>
      <c r="EK20" s="38">
        <v>93</v>
      </c>
      <c r="EL20" s="38">
        <v>93.45</v>
      </c>
      <c r="EM20" s="38">
        <v>93.4</v>
      </c>
      <c r="EN20" s="38">
        <v>92.85</v>
      </c>
      <c r="EO20" s="38">
        <v>93.7</v>
      </c>
      <c r="EP20" s="38">
        <v>92.85</v>
      </c>
      <c r="EQ20" s="38">
        <v>92.7</v>
      </c>
      <c r="ER20" s="38">
        <v>93.5</v>
      </c>
      <c r="ES20" s="38">
        <v>93.2</v>
      </c>
      <c r="ET20" s="38">
        <v>93.2</v>
      </c>
      <c r="EU20" s="38">
        <v>93.2</v>
      </c>
      <c r="EV20" s="38">
        <v>93.85</v>
      </c>
      <c r="EW20" s="38">
        <v>94.25</v>
      </c>
      <c r="EX20" s="38">
        <v>94.9</v>
      </c>
      <c r="EY20" s="36">
        <v>95</v>
      </c>
      <c r="EZ20" s="36">
        <v>94.9</v>
      </c>
      <c r="FA20" s="36">
        <v>95.1</v>
      </c>
    </row>
    <row r="21" spans="1:138" s="28" customFormat="1" ht="14.25" customHeight="1">
      <c r="A21" s="28">
        <f t="shared" si="0"/>
        <v>20</v>
      </c>
      <c r="B21" s="28" t="s">
        <v>80</v>
      </c>
      <c r="C21" s="73" t="s">
        <v>59</v>
      </c>
      <c r="D21" s="31">
        <v>37595</v>
      </c>
      <c r="E21" s="31">
        <v>41248</v>
      </c>
      <c r="F21" s="30" t="s">
        <v>69</v>
      </c>
      <c r="G21" s="33" t="s">
        <v>123</v>
      </c>
      <c r="H21" s="34">
        <v>0.05875</v>
      </c>
      <c r="I21" s="102">
        <v>1000</v>
      </c>
      <c r="J21" s="30" t="s">
        <v>135</v>
      </c>
      <c r="K21" s="35">
        <v>105.75</v>
      </c>
      <c r="L21" s="35">
        <v>105.07</v>
      </c>
      <c r="M21" s="36">
        <v>106.78</v>
      </c>
      <c r="N21" s="36">
        <v>106.14</v>
      </c>
      <c r="O21" s="35">
        <v>105.96</v>
      </c>
      <c r="P21" s="37">
        <f>(Q21-R21)/R21</f>
        <v>0.001228385145988807</v>
      </c>
      <c r="Q21" s="35">
        <v>105.96</v>
      </c>
      <c r="R21" s="35">
        <v>105.83</v>
      </c>
      <c r="S21" s="35">
        <v>104.42</v>
      </c>
      <c r="T21" s="35">
        <v>105.1</v>
      </c>
      <c r="U21" s="35">
        <v>104.19</v>
      </c>
      <c r="V21" s="35">
        <v>103.6</v>
      </c>
      <c r="W21" s="35">
        <v>102.35</v>
      </c>
      <c r="X21" s="35">
        <v>102.33</v>
      </c>
      <c r="Y21" s="35">
        <v>102.35</v>
      </c>
      <c r="Z21" s="35">
        <v>103.57</v>
      </c>
      <c r="AA21" s="35">
        <v>102.38</v>
      </c>
      <c r="AB21" s="35">
        <v>103.66</v>
      </c>
      <c r="AC21" s="35">
        <v>103.33</v>
      </c>
      <c r="AD21" s="35">
        <v>102.51</v>
      </c>
      <c r="AE21" s="35">
        <v>102</v>
      </c>
      <c r="AF21" s="35">
        <v>102</v>
      </c>
      <c r="AG21" s="35">
        <v>102</v>
      </c>
      <c r="AH21" s="35">
        <v>101.85</v>
      </c>
      <c r="AI21" s="35">
        <v>99.16</v>
      </c>
      <c r="AJ21" s="35">
        <v>98.92</v>
      </c>
      <c r="AK21" s="35">
        <v>100.44</v>
      </c>
      <c r="AL21" s="35">
        <v>99.95</v>
      </c>
      <c r="AM21" s="35">
        <v>99.29</v>
      </c>
      <c r="AN21" s="35">
        <v>99.57</v>
      </c>
      <c r="AO21" s="35">
        <v>97.9</v>
      </c>
      <c r="AP21" s="35">
        <v>93</v>
      </c>
      <c r="AQ21" s="35">
        <v>94.01</v>
      </c>
      <c r="AR21" s="35">
        <v>99.15</v>
      </c>
      <c r="AS21" s="35">
        <v>99.59</v>
      </c>
      <c r="AT21" s="35">
        <v>100.64</v>
      </c>
      <c r="AU21" s="38">
        <v>101.17</v>
      </c>
      <c r="AV21" s="38">
        <v>100.96</v>
      </c>
      <c r="AW21" s="38">
        <v>99.5</v>
      </c>
      <c r="AX21" s="38">
        <v>99.5</v>
      </c>
      <c r="AY21" s="38">
        <v>99.09</v>
      </c>
      <c r="AZ21" s="38">
        <v>98.78</v>
      </c>
      <c r="BA21" s="38">
        <v>99.78</v>
      </c>
      <c r="BB21" s="38">
        <v>99.78</v>
      </c>
      <c r="BC21" s="38">
        <v>99.78</v>
      </c>
      <c r="BD21" s="38">
        <v>99.79</v>
      </c>
      <c r="BE21" s="38">
        <v>100.25</v>
      </c>
      <c r="BF21" s="38">
        <v>100.52</v>
      </c>
      <c r="BG21" s="38">
        <v>103.66</v>
      </c>
      <c r="BH21" s="38">
        <v>101.2</v>
      </c>
      <c r="BI21" s="38">
        <v>100.3</v>
      </c>
      <c r="BJ21" s="38">
        <v>101</v>
      </c>
      <c r="BK21" s="38">
        <v>101.38</v>
      </c>
      <c r="BL21" s="38">
        <v>100.56</v>
      </c>
      <c r="BM21" s="38">
        <v>100.12</v>
      </c>
      <c r="BN21" s="38">
        <v>101.82</v>
      </c>
      <c r="BO21" s="38">
        <v>105.65</v>
      </c>
      <c r="BP21" s="38">
        <v>103.98</v>
      </c>
      <c r="BQ21" s="38">
        <v>102.56</v>
      </c>
      <c r="BR21" s="38">
        <v>105.8</v>
      </c>
      <c r="BS21" s="38">
        <v>102.99</v>
      </c>
      <c r="BT21" s="38">
        <v>105.99</v>
      </c>
      <c r="BU21" s="38">
        <v>102.65</v>
      </c>
      <c r="BV21" s="38">
        <v>102.35</v>
      </c>
      <c r="BW21" s="38">
        <v>101.36</v>
      </c>
      <c r="BX21" s="38">
        <v>101.89</v>
      </c>
      <c r="BY21" s="38">
        <v>102.58</v>
      </c>
      <c r="BZ21" s="38">
        <v>104.43</v>
      </c>
      <c r="CA21" s="38">
        <v>104.11</v>
      </c>
      <c r="CB21" s="38">
        <v>103.87</v>
      </c>
      <c r="CC21" s="38">
        <v>103.71</v>
      </c>
      <c r="CD21" s="38">
        <v>104.05</v>
      </c>
      <c r="CE21" s="38">
        <v>103.5</v>
      </c>
      <c r="CF21" s="38">
        <v>103.5</v>
      </c>
      <c r="CG21" s="38">
        <v>103.5</v>
      </c>
      <c r="CH21" s="38">
        <v>102.98</v>
      </c>
      <c r="CI21" s="38">
        <v>102.32</v>
      </c>
      <c r="CJ21" s="38">
        <v>102.81</v>
      </c>
      <c r="CK21" s="38">
        <v>103.13</v>
      </c>
      <c r="CL21" s="38">
        <v>103.25</v>
      </c>
      <c r="CM21" s="38">
        <v>103.33</v>
      </c>
      <c r="CN21" s="38">
        <v>104.3</v>
      </c>
      <c r="CO21" s="38">
        <v>103.25</v>
      </c>
      <c r="CP21" s="38">
        <v>102.86</v>
      </c>
      <c r="CQ21" s="38">
        <v>103.1</v>
      </c>
      <c r="CR21" s="38">
        <v>103.58</v>
      </c>
      <c r="CS21" s="38">
        <v>103.27</v>
      </c>
      <c r="CT21" s="38">
        <v>103.32</v>
      </c>
      <c r="CU21" s="38">
        <v>103.7</v>
      </c>
      <c r="CV21" s="38">
        <v>104.61</v>
      </c>
      <c r="CW21" s="38">
        <v>104.83</v>
      </c>
      <c r="CX21" s="38">
        <v>105.12</v>
      </c>
      <c r="CY21" s="38">
        <v>105.26</v>
      </c>
      <c r="CZ21" s="38">
        <v>105.32</v>
      </c>
      <c r="DA21" s="38">
        <v>105.52</v>
      </c>
      <c r="DB21" s="38">
        <v>105.55</v>
      </c>
      <c r="DC21" s="38">
        <v>106.92</v>
      </c>
      <c r="DD21" s="38">
        <v>107.5</v>
      </c>
      <c r="DE21" s="38">
        <v>106.5</v>
      </c>
      <c r="DF21" s="38">
        <v>106.69</v>
      </c>
      <c r="DG21" s="38">
        <v>106.52</v>
      </c>
      <c r="DH21" s="38">
        <v>106.43</v>
      </c>
      <c r="DI21" s="38">
        <v>106.33</v>
      </c>
      <c r="DJ21" s="38">
        <v>106.65</v>
      </c>
      <c r="DK21" s="38">
        <v>106.54</v>
      </c>
      <c r="DL21" s="38">
        <v>106.92</v>
      </c>
      <c r="DM21" s="38">
        <v>106.74</v>
      </c>
      <c r="DN21" s="38">
        <v>107.18</v>
      </c>
      <c r="DO21" s="38">
        <v>107.49</v>
      </c>
      <c r="DP21" s="38">
        <v>108.11</v>
      </c>
      <c r="DQ21" s="38">
        <v>108.26</v>
      </c>
      <c r="DR21" s="38">
        <v>108.3</v>
      </c>
      <c r="DS21" s="38">
        <v>108.04</v>
      </c>
      <c r="DT21" s="38">
        <v>108.04</v>
      </c>
      <c r="DU21" s="38">
        <v>107.84</v>
      </c>
      <c r="DV21" s="38">
        <v>107.08</v>
      </c>
      <c r="DW21" s="38">
        <v>107.31</v>
      </c>
      <c r="DX21" s="38">
        <v>107.38</v>
      </c>
      <c r="DY21" s="38">
        <v>108.06</v>
      </c>
      <c r="DZ21" s="38">
        <v>108.09</v>
      </c>
      <c r="EA21" s="38">
        <v>107.99</v>
      </c>
      <c r="EB21" s="38">
        <v>107.7</v>
      </c>
      <c r="EC21" s="38">
        <v>107.93</v>
      </c>
      <c r="ED21" s="38">
        <v>107.95</v>
      </c>
      <c r="EE21" s="38">
        <v>107.89</v>
      </c>
      <c r="EF21" s="38">
        <v>106.85</v>
      </c>
      <c r="EG21" s="30">
        <v>107.31</v>
      </c>
      <c r="EH21" s="30">
        <v>107.31</v>
      </c>
    </row>
    <row r="22" spans="1:138" s="28" customFormat="1" ht="14.25" customHeight="1">
      <c r="A22" s="28">
        <f t="shared" si="0"/>
        <v>21</v>
      </c>
      <c r="B22" s="28" t="s">
        <v>80</v>
      </c>
      <c r="C22" s="73" t="s">
        <v>97</v>
      </c>
      <c r="D22" s="31">
        <v>38988</v>
      </c>
      <c r="E22" s="31">
        <v>41726</v>
      </c>
      <c r="F22" s="30" t="s">
        <v>69</v>
      </c>
      <c r="G22" s="33" t="s">
        <v>123</v>
      </c>
      <c r="H22" s="34">
        <v>0.045</v>
      </c>
      <c r="I22" s="102">
        <v>50000</v>
      </c>
      <c r="J22" s="30" t="s">
        <v>135</v>
      </c>
      <c r="K22" s="35">
        <v>97.8</v>
      </c>
      <c r="L22" s="35">
        <v>97.65</v>
      </c>
      <c r="M22" s="36">
        <v>99.05</v>
      </c>
      <c r="N22" s="36">
        <v>98.9</v>
      </c>
      <c r="O22" s="35">
        <v>97.85</v>
      </c>
      <c r="P22" s="37">
        <f>(Q22-R22)/R22</f>
        <v>0.0041046690610568645</v>
      </c>
      <c r="Q22" s="35">
        <v>97.85</v>
      </c>
      <c r="R22" s="35">
        <v>97.45</v>
      </c>
      <c r="S22" s="35">
        <v>96.65</v>
      </c>
      <c r="T22" s="35">
        <v>96.7</v>
      </c>
      <c r="U22" s="35">
        <v>95.7</v>
      </c>
      <c r="V22" s="35">
        <v>95.4</v>
      </c>
      <c r="W22" s="35">
        <v>93.85</v>
      </c>
      <c r="X22" s="35">
        <v>94.55</v>
      </c>
      <c r="Y22" s="35">
        <v>95.15</v>
      </c>
      <c r="Z22" s="35">
        <v>94</v>
      </c>
      <c r="AA22" s="35">
        <v>94.45</v>
      </c>
      <c r="AB22" s="35">
        <v>94.6</v>
      </c>
      <c r="AC22" s="35">
        <v>94.45</v>
      </c>
      <c r="AD22" s="35">
        <v>93.65</v>
      </c>
      <c r="AE22" s="35">
        <v>92.3</v>
      </c>
      <c r="AF22" s="35">
        <v>93.2</v>
      </c>
      <c r="AG22" s="35">
        <v>92.65</v>
      </c>
      <c r="AH22" s="35">
        <v>92.35</v>
      </c>
      <c r="AI22" s="35">
        <v>89.85</v>
      </c>
      <c r="AJ22" s="35">
        <v>92.1</v>
      </c>
      <c r="AK22" s="35">
        <v>92.65</v>
      </c>
      <c r="AL22" s="35">
        <v>92.1</v>
      </c>
      <c r="AM22" s="35">
        <v>92</v>
      </c>
      <c r="AN22" s="35">
        <v>91</v>
      </c>
      <c r="AO22" s="35">
        <v>89.9</v>
      </c>
      <c r="AP22" s="35">
        <v>91.65</v>
      </c>
      <c r="AQ22" s="35">
        <v>93.5</v>
      </c>
      <c r="AR22" s="35">
        <v>93.6</v>
      </c>
      <c r="AS22" s="35">
        <v>95.5</v>
      </c>
      <c r="AT22" s="35">
        <v>94.8</v>
      </c>
      <c r="AU22" s="38">
        <v>95.2</v>
      </c>
      <c r="AV22" s="38">
        <v>94.95</v>
      </c>
      <c r="AW22" s="38">
        <v>92.6</v>
      </c>
      <c r="AX22" s="38">
        <v>92.65</v>
      </c>
      <c r="AY22" s="38">
        <v>92.9</v>
      </c>
      <c r="AZ22" s="38">
        <v>92.35</v>
      </c>
      <c r="BA22" s="38">
        <v>91.55</v>
      </c>
      <c r="BB22" s="38">
        <v>91.45</v>
      </c>
      <c r="BC22" s="38">
        <v>92.45</v>
      </c>
      <c r="BD22" s="38">
        <v>93.6</v>
      </c>
      <c r="BE22" s="38">
        <v>93.9</v>
      </c>
      <c r="BF22" s="38">
        <v>94.4</v>
      </c>
      <c r="BG22" s="38">
        <v>95.25</v>
      </c>
      <c r="BH22" s="38">
        <v>94.2</v>
      </c>
      <c r="BI22" s="38">
        <v>93.45</v>
      </c>
      <c r="BJ22" s="38">
        <v>93.5</v>
      </c>
      <c r="BK22" s="38">
        <v>94.25</v>
      </c>
      <c r="BL22" s="38">
        <v>93.75</v>
      </c>
      <c r="BM22" s="38">
        <v>93.25</v>
      </c>
      <c r="BN22" s="38">
        <v>94.75</v>
      </c>
      <c r="BO22" s="38">
        <v>95.1</v>
      </c>
      <c r="BP22" s="38">
        <v>95.55</v>
      </c>
      <c r="BQ22" s="38">
        <v>95.05</v>
      </c>
      <c r="BR22" s="38">
        <v>95.9</v>
      </c>
      <c r="BS22" s="38">
        <v>95.85</v>
      </c>
      <c r="BT22" s="38">
        <v>95.75</v>
      </c>
      <c r="BU22" s="38">
        <v>95.35</v>
      </c>
      <c r="BV22" s="38">
        <v>95.05</v>
      </c>
      <c r="BW22" s="38">
        <v>93.9</v>
      </c>
      <c r="BX22" s="38">
        <v>94.25</v>
      </c>
      <c r="BY22" s="38">
        <v>94.65</v>
      </c>
      <c r="BZ22" s="38">
        <v>95.4</v>
      </c>
      <c r="CA22" s="38">
        <v>95.75</v>
      </c>
      <c r="CB22" s="38">
        <v>96.85</v>
      </c>
      <c r="CC22" s="38">
        <v>96.55</v>
      </c>
      <c r="CD22" s="38">
        <v>97</v>
      </c>
      <c r="CE22" s="38">
        <v>96.6</v>
      </c>
      <c r="CF22" s="38">
        <v>95.55</v>
      </c>
      <c r="CG22" s="38">
        <v>96</v>
      </c>
      <c r="CH22" s="38">
        <v>95.85</v>
      </c>
      <c r="CI22" s="38">
        <v>94.9</v>
      </c>
      <c r="CJ22" s="38">
        <v>95.8</v>
      </c>
      <c r="CK22" s="38">
        <v>96.15</v>
      </c>
      <c r="CL22" s="38">
        <v>96.15</v>
      </c>
      <c r="CM22" s="38">
        <v>96.15</v>
      </c>
      <c r="CN22" s="38">
        <v>96.75</v>
      </c>
      <c r="CO22" s="38">
        <v>96</v>
      </c>
      <c r="CP22" s="38">
        <v>95.5</v>
      </c>
      <c r="CQ22" s="38">
        <v>95.75</v>
      </c>
      <c r="CR22" s="38">
        <v>96.3</v>
      </c>
      <c r="CS22" s="38">
        <v>95.95</v>
      </c>
      <c r="CT22" s="38">
        <v>95.95</v>
      </c>
      <c r="CU22" s="38">
        <v>96.45</v>
      </c>
      <c r="CV22" s="38">
        <v>97.6</v>
      </c>
      <c r="CW22" s="38">
        <v>97.8</v>
      </c>
      <c r="CX22" s="38">
        <v>98.15</v>
      </c>
      <c r="CY22" s="38">
        <v>98.3</v>
      </c>
      <c r="CZ22" s="38">
        <v>98.4</v>
      </c>
      <c r="DA22" s="38">
        <v>98.5</v>
      </c>
      <c r="DB22" s="38">
        <v>98.45</v>
      </c>
      <c r="DC22" s="38">
        <v>99.85</v>
      </c>
      <c r="DD22" s="38">
        <v>100.25</v>
      </c>
      <c r="DE22" s="38">
        <v>99.35</v>
      </c>
      <c r="DF22" s="38">
        <v>99.35</v>
      </c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0"/>
      <c r="EH22" s="30"/>
    </row>
    <row r="23" spans="1:138" s="28" customFormat="1" ht="14.25" customHeight="1">
      <c r="A23" s="28">
        <f t="shared" si="0"/>
        <v>22</v>
      </c>
      <c r="B23" s="28" t="s">
        <v>80</v>
      </c>
      <c r="C23" s="73" t="s">
        <v>99</v>
      </c>
      <c r="D23" s="31">
        <v>39231</v>
      </c>
      <c r="E23" s="31">
        <v>42884</v>
      </c>
      <c r="F23" s="30" t="s">
        <v>69</v>
      </c>
      <c r="G23" s="33" t="s">
        <v>123</v>
      </c>
      <c r="H23" s="34">
        <v>0.04875</v>
      </c>
      <c r="I23" s="102">
        <v>50000</v>
      </c>
      <c r="J23" s="30" t="s">
        <v>135</v>
      </c>
      <c r="K23" s="35">
        <v>93.38</v>
      </c>
      <c r="L23" s="35">
        <v>92.26</v>
      </c>
      <c r="M23" s="36">
        <v>96.52</v>
      </c>
      <c r="N23" s="36">
        <v>95.38</v>
      </c>
      <c r="O23" s="35">
        <v>93.38</v>
      </c>
      <c r="P23" s="37">
        <f>(Q23-R23)/R23</f>
        <v>0.015220700152206909</v>
      </c>
      <c r="Q23" s="35">
        <v>93.38</v>
      </c>
      <c r="R23" s="35">
        <v>91.98</v>
      </c>
      <c r="S23" s="35">
        <v>88.32</v>
      </c>
      <c r="T23" s="35">
        <v>88.86</v>
      </c>
      <c r="U23" s="35">
        <v>89.73</v>
      </c>
      <c r="V23" s="35">
        <v>88.74</v>
      </c>
      <c r="W23" s="35">
        <v>87.8</v>
      </c>
      <c r="X23" s="35">
        <v>87.1</v>
      </c>
      <c r="Y23" s="35">
        <v>87</v>
      </c>
      <c r="Z23" s="35">
        <v>88.4</v>
      </c>
      <c r="AA23" s="35">
        <v>88</v>
      </c>
      <c r="AB23" s="35">
        <v>89.15</v>
      </c>
      <c r="AC23" s="35">
        <v>86.92</v>
      </c>
      <c r="AD23" s="35">
        <v>83.64</v>
      </c>
      <c r="AE23" s="35">
        <v>83</v>
      </c>
      <c r="AF23" s="35">
        <v>85.05</v>
      </c>
      <c r="AG23" s="35">
        <v>85.7</v>
      </c>
      <c r="AH23" s="35">
        <v>84.1</v>
      </c>
      <c r="AI23" s="35">
        <v>84.05</v>
      </c>
      <c r="AJ23" s="35">
        <v>83.1</v>
      </c>
      <c r="AK23" s="35">
        <v>85.95</v>
      </c>
      <c r="AL23" s="35">
        <v>84.67</v>
      </c>
      <c r="AM23" s="35">
        <v>84.97</v>
      </c>
      <c r="AN23" s="35">
        <v>83.92</v>
      </c>
      <c r="AO23" s="35">
        <v>84.32</v>
      </c>
      <c r="AP23" s="35">
        <v>86.46</v>
      </c>
      <c r="AQ23" s="35">
        <v>88.12</v>
      </c>
      <c r="AR23" s="35">
        <v>89.28</v>
      </c>
      <c r="AS23" s="35">
        <v>89.84</v>
      </c>
      <c r="AT23" s="35">
        <v>93.5</v>
      </c>
      <c r="AU23" s="38">
        <v>93.64</v>
      </c>
      <c r="AV23" s="38">
        <v>93.67</v>
      </c>
      <c r="AW23" s="38">
        <v>90.94</v>
      </c>
      <c r="AX23" s="38">
        <v>90.82</v>
      </c>
      <c r="AY23" s="38">
        <v>91.14</v>
      </c>
      <c r="AZ23" s="38">
        <v>90.6</v>
      </c>
      <c r="BA23" s="38">
        <v>90.16</v>
      </c>
      <c r="BB23" s="38">
        <v>90.38</v>
      </c>
      <c r="BC23" s="38">
        <v>91.7</v>
      </c>
      <c r="BD23" s="38">
        <v>92.56</v>
      </c>
      <c r="BE23" s="38">
        <v>93.24</v>
      </c>
      <c r="BF23" s="38">
        <v>93.72</v>
      </c>
      <c r="BG23" s="38">
        <v>94.25</v>
      </c>
      <c r="BH23" s="38">
        <v>93.74</v>
      </c>
      <c r="BI23" s="38">
        <v>92.1</v>
      </c>
      <c r="BJ23" s="38">
        <v>91.96</v>
      </c>
      <c r="BK23" s="38">
        <v>92.44</v>
      </c>
      <c r="BL23" s="38">
        <v>92.26</v>
      </c>
      <c r="BM23" s="38">
        <v>90.96</v>
      </c>
      <c r="BN23" s="38">
        <v>91.68</v>
      </c>
      <c r="BO23" s="38">
        <v>91.8</v>
      </c>
      <c r="BP23" s="38">
        <v>92.38</v>
      </c>
      <c r="BQ23" s="38">
        <v>91.86</v>
      </c>
      <c r="BR23" s="38">
        <v>93.05</v>
      </c>
      <c r="BS23" s="38">
        <v>93.52</v>
      </c>
      <c r="BT23" s="38">
        <v>93.68</v>
      </c>
      <c r="BU23" s="38">
        <v>92.76</v>
      </c>
      <c r="BV23" s="38">
        <v>92.08</v>
      </c>
      <c r="BW23" s="38">
        <v>92.2</v>
      </c>
      <c r="BX23" s="38">
        <v>92.98</v>
      </c>
      <c r="BY23" s="38">
        <v>93.65</v>
      </c>
      <c r="BZ23" s="38">
        <v>94.2</v>
      </c>
      <c r="CA23" s="38">
        <v>94.95</v>
      </c>
      <c r="CB23" s="38">
        <v>96.7</v>
      </c>
      <c r="CC23" s="38">
        <v>96.34</v>
      </c>
      <c r="CD23" s="38">
        <v>97.04</v>
      </c>
      <c r="CE23" s="38">
        <v>96.28</v>
      </c>
      <c r="CF23" s="38">
        <v>95.76</v>
      </c>
      <c r="CG23" s="38">
        <v>95.12</v>
      </c>
      <c r="CH23" s="38">
        <v>95.26</v>
      </c>
      <c r="CI23" s="38">
        <v>94.97</v>
      </c>
      <c r="CJ23" s="38">
        <v>94.6</v>
      </c>
      <c r="CK23" s="38">
        <v>95.05</v>
      </c>
      <c r="CL23" s="38">
        <v>95.1</v>
      </c>
      <c r="CM23" s="38">
        <v>94.75</v>
      </c>
      <c r="CN23" s="38">
        <v>96.05</v>
      </c>
      <c r="CO23" s="38">
        <v>95.75</v>
      </c>
      <c r="CP23" s="38">
        <v>95.05</v>
      </c>
      <c r="CQ23" s="38">
        <v>95.35</v>
      </c>
      <c r="CR23" s="38">
        <v>96.3</v>
      </c>
      <c r="CS23" s="38">
        <v>95.85</v>
      </c>
      <c r="CT23" s="38">
        <v>96.05</v>
      </c>
      <c r="CU23" s="38">
        <v>96.05</v>
      </c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0"/>
      <c r="EH23" s="30"/>
    </row>
    <row r="24" spans="1:138" s="28" customFormat="1" ht="14.25" customHeight="1">
      <c r="A24" s="28">
        <f t="shared" si="0"/>
        <v>23</v>
      </c>
      <c r="B24" s="28" t="s">
        <v>81</v>
      </c>
      <c r="C24" s="73" t="s">
        <v>60</v>
      </c>
      <c r="D24" s="31">
        <v>38546</v>
      </c>
      <c r="E24" s="31">
        <v>41091</v>
      </c>
      <c r="F24" s="30" t="s">
        <v>74</v>
      </c>
      <c r="G24" s="30" t="s">
        <v>140</v>
      </c>
      <c r="H24" s="34">
        <v>0.08625</v>
      </c>
      <c r="I24" s="102">
        <v>1000</v>
      </c>
      <c r="J24" s="30" t="s">
        <v>135</v>
      </c>
      <c r="K24" s="35">
        <v>92.5</v>
      </c>
      <c r="L24" s="35">
        <v>85</v>
      </c>
      <c r="M24" s="36">
        <v>93</v>
      </c>
      <c r="N24" s="36">
        <v>92</v>
      </c>
      <c r="O24" s="35">
        <v>92.5</v>
      </c>
      <c r="P24" s="37">
        <f>(Q24-R24)/R24</f>
        <v>0.005434782608695652</v>
      </c>
      <c r="Q24" s="35">
        <v>92.5</v>
      </c>
      <c r="R24" s="35">
        <v>92</v>
      </c>
      <c r="S24" s="35">
        <v>90.25</v>
      </c>
      <c r="T24" s="35">
        <v>90.25</v>
      </c>
      <c r="U24" s="35">
        <v>88</v>
      </c>
      <c r="V24" s="35">
        <v>87.25</v>
      </c>
      <c r="W24" s="35">
        <v>88.75</v>
      </c>
      <c r="X24" s="35">
        <v>76.5</v>
      </c>
      <c r="Y24" s="35">
        <v>85</v>
      </c>
      <c r="Z24" s="35">
        <v>85</v>
      </c>
      <c r="AA24" s="35">
        <v>85.25</v>
      </c>
      <c r="AB24" s="35">
        <v>77.5</v>
      </c>
      <c r="AC24" s="35">
        <v>85.25</v>
      </c>
      <c r="AD24" s="35">
        <v>85.25</v>
      </c>
      <c r="AE24" s="35">
        <v>85</v>
      </c>
      <c r="AF24" s="35">
        <v>77.25</v>
      </c>
      <c r="AG24" s="35">
        <v>72</v>
      </c>
      <c r="AH24" s="35">
        <v>70.01</v>
      </c>
      <c r="AI24" s="35">
        <v>61</v>
      </c>
      <c r="AJ24" s="35">
        <v>83</v>
      </c>
      <c r="AK24" s="35">
        <v>83</v>
      </c>
      <c r="AL24" s="35">
        <v>83</v>
      </c>
      <c r="AM24" s="35">
        <v>94</v>
      </c>
      <c r="AN24" s="35">
        <v>94</v>
      </c>
      <c r="AO24" s="35">
        <v>95.25</v>
      </c>
      <c r="AP24" s="35">
        <v>95.25</v>
      </c>
      <c r="AQ24" s="35">
        <v>80</v>
      </c>
      <c r="AR24" s="35">
        <v>85.5</v>
      </c>
      <c r="AS24" s="35">
        <v>90</v>
      </c>
      <c r="AT24" s="35">
        <v>96.59</v>
      </c>
      <c r="AU24" s="38">
        <v>97.13</v>
      </c>
      <c r="AV24" s="38">
        <v>95</v>
      </c>
      <c r="AW24" s="38">
        <v>100.1</v>
      </c>
      <c r="AX24" s="38">
        <v>99.75</v>
      </c>
      <c r="AY24" s="38">
        <v>99.75</v>
      </c>
      <c r="AZ24" s="38">
        <v>99.75</v>
      </c>
      <c r="BA24" s="38">
        <v>101</v>
      </c>
      <c r="BB24" s="38">
        <v>100.5</v>
      </c>
      <c r="BC24" s="38">
        <v>100.15</v>
      </c>
      <c r="BD24" s="38">
        <v>100.1</v>
      </c>
      <c r="BE24" s="38">
        <v>100.1</v>
      </c>
      <c r="BF24" s="38">
        <v>100.5</v>
      </c>
      <c r="BG24" s="38">
        <v>101.95</v>
      </c>
      <c r="BH24" s="38">
        <v>100.25</v>
      </c>
      <c r="BI24" s="38">
        <v>98.5</v>
      </c>
      <c r="BJ24" s="38">
        <v>97.1</v>
      </c>
      <c r="BK24" s="38">
        <v>94.94</v>
      </c>
      <c r="BL24" s="38">
        <v>94</v>
      </c>
      <c r="BM24" s="38">
        <v>92.5</v>
      </c>
      <c r="BN24" s="38">
        <v>92</v>
      </c>
      <c r="BO24" s="38">
        <v>94.5</v>
      </c>
      <c r="BP24" s="38">
        <v>92</v>
      </c>
      <c r="BQ24" s="38">
        <v>95.5</v>
      </c>
      <c r="BR24" s="38">
        <v>95</v>
      </c>
      <c r="BS24" s="38">
        <v>89</v>
      </c>
      <c r="BT24" s="38">
        <v>91.5</v>
      </c>
      <c r="BU24" s="38">
        <v>91.5</v>
      </c>
      <c r="BV24" s="38">
        <v>95</v>
      </c>
      <c r="BW24" s="38">
        <v>96</v>
      </c>
      <c r="BX24" s="38">
        <v>92.13</v>
      </c>
      <c r="BY24" s="38">
        <v>92.13</v>
      </c>
      <c r="BZ24" s="38">
        <v>92.1</v>
      </c>
      <c r="CA24" s="38">
        <v>97</v>
      </c>
      <c r="CB24" s="38">
        <v>97</v>
      </c>
      <c r="CC24" s="38">
        <v>94</v>
      </c>
      <c r="CD24" s="38">
        <v>97.45</v>
      </c>
      <c r="CE24" s="38">
        <v>95.1</v>
      </c>
      <c r="CF24" s="38">
        <v>95</v>
      </c>
      <c r="CG24" s="38">
        <v>94.6</v>
      </c>
      <c r="CH24" s="38">
        <v>94</v>
      </c>
      <c r="CI24" s="38">
        <v>95</v>
      </c>
      <c r="CJ24" s="38">
        <v>92</v>
      </c>
      <c r="CK24" s="38">
        <v>97</v>
      </c>
      <c r="CL24" s="38">
        <v>92</v>
      </c>
      <c r="CM24" s="38">
        <v>94</v>
      </c>
      <c r="CN24" s="38">
        <v>86.5</v>
      </c>
      <c r="CO24" s="38">
        <v>96</v>
      </c>
      <c r="CP24" s="38">
        <v>95.05</v>
      </c>
      <c r="CQ24" s="38">
        <v>97.95</v>
      </c>
      <c r="CR24" s="38">
        <v>96</v>
      </c>
      <c r="CS24" s="38">
        <v>98</v>
      </c>
      <c r="CT24" s="38">
        <v>99.5</v>
      </c>
      <c r="CU24" s="38">
        <v>98.5</v>
      </c>
      <c r="CV24" s="38">
        <v>100.2</v>
      </c>
      <c r="CW24" s="38">
        <v>102.5</v>
      </c>
      <c r="CX24" s="38">
        <v>100.5</v>
      </c>
      <c r="CY24" s="38">
        <v>101</v>
      </c>
      <c r="CZ24" s="38">
        <v>102</v>
      </c>
      <c r="DA24" s="38">
        <v>103.3</v>
      </c>
      <c r="DB24" s="38">
        <v>102.5</v>
      </c>
      <c r="DC24" s="38">
        <v>101.1</v>
      </c>
      <c r="DD24" s="38">
        <v>98.5</v>
      </c>
      <c r="DE24" s="38">
        <v>104.9</v>
      </c>
      <c r="DF24" s="38">
        <v>103.6</v>
      </c>
      <c r="DG24" s="38">
        <v>102.5</v>
      </c>
      <c r="DH24" s="38">
        <v>103</v>
      </c>
      <c r="DI24" s="38">
        <v>103</v>
      </c>
      <c r="DJ24" s="38">
        <v>102.1</v>
      </c>
      <c r="DK24" s="38">
        <v>103</v>
      </c>
      <c r="DL24" s="38">
        <v>102.9</v>
      </c>
      <c r="DM24" s="38">
        <v>102</v>
      </c>
      <c r="DN24" s="38">
        <v>101.5</v>
      </c>
      <c r="DO24" s="38">
        <v>101.5</v>
      </c>
      <c r="DP24" s="38">
        <v>101</v>
      </c>
      <c r="DQ24" s="38">
        <v>99.65</v>
      </c>
      <c r="DR24" s="38">
        <v>101.75</v>
      </c>
      <c r="DS24" s="38">
        <v>101.3</v>
      </c>
      <c r="DT24" s="38">
        <v>101</v>
      </c>
      <c r="DU24" s="38">
        <v>101.2</v>
      </c>
      <c r="DV24" s="38">
        <v>103</v>
      </c>
      <c r="DW24" s="38">
        <v>101.3</v>
      </c>
      <c r="DX24" s="38">
        <v>99</v>
      </c>
      <c r="DY24" s="38">
        <v>101</v>
      </c>
      <c r="DZ24" s="38">
        <v>97</v>
      </c>
      <c r="EA24" s="38">
        <v>95.25</v>
      </c>
      <c r="EB24" s="38">
        <v>95.25</v>
      </c>
      <c r="EC24" s="38">
        <v>96</v>
      </c>
      <c r="ED24" s="38">
        <v>96</v>
      </c>
      <c r="EE24" s="38">
        <v>96</v>
      </c>
      <c r="EF24" s="38"/>
      <c r="EG24" s="30"/>
      <c r="EH24" s="30"/>
    </row>
    <row r="25" spans="1:138" s="28" customFormat="1" ht="14.25" customHeight="1">
      <c r="A25" s="28">
        <f t="shared" si="0"/>
        <v>24</v>
      </c>
      <c r="B25" s="28" t="s">
        <v>82</v>
      </c>
      <c r="C25" s="73" t="s">
        <v>165</v>
      </c>
      <c r="D25" s="31">
        <v>39490</v>
      </c>
      <c r="E25" s="31">
        <v>40588</v>
      </c>
      <c r="F25" s="30" t="s">
        <v>69</v>
      </c>
      <c r="G25" s="33" t="s">
        <v>123</v>
      </c>
      <c r="H25" s="45">
        <v>0.05375</v>
      </c>
      <c r="I25" s="102">
        <v>50000</v>
      </c>
      <c r="J25" s="30" t="s">
        <v>135</v>
      </c>
      <c r="K25" s="35">
        <v>103.14</v>
      </c>
      <c r="L25" s="35">
        <v>103.08</v>
      </c>
      <c r="M25" s="36">
        <v>103.54</v>
      </c>
      <c r="N25" s="36">
        <v>103.46</v>
      </c>
      <c r="O25" s="35">
        <v>103.18</v>
      </c>
      <c r="P25" s="37">
        <f>(Q25-R25)/R25</f>
        <v>0.002136752136752264</v>
      </c>
      <c r="Q25" s="35">
        <v>103.18</v>
      </c>
      <c r="R25" s="35">
        <v>102.96</v>
      </c>
      <c r="S25" s="35">
        <v>102.64</v>
      </c>
      <c r="T25" s="35">
        <v>102.7</v>
      </c>
      <c r="U25" s="35">
        <v>102</v>
      </c>
      <c r="V25" s="35">
        <v>101.66</v>
      </c>
      <c r="W25" s="35">
        <v>101.4</v>
      </c>
      <c r="X25" s="35">
        <v>100.48</v>
      </c>
      <c r="Y25" s="35">
        <v>100.02</v>
      </c>
      <c r="Z25" s="35">
        <v>100.92</v>
      </c>
      <c r="AA25" s="35">
        <v>100.8</v>
      </c>
      <c r="AB25" s="35">
        <v>100.82</v>
      </c>
      <c r="AC25" s="35">
        <v>100.8</v>
      </c>
      <c r="AD25" s="35">
        <v>100.02</v>
      </c>
      <c r="AE25" s="35">
        <v>99</v>
      </c>
      <c r="AF25" s="35">
        <v>99.04</v>
      </c>
      <c r="AG25" s="35">
        <v>99.3</v>
      </c>
      <c r="AH25" s="35">
        <v>99.3</v>
      </c>
      <c r="AI25" s="35">
        <v>95.83</v>
      </c>
      <c r="AJ25" s="35">
        <v>95.64</v>
      </c>
      <c r="AK25" s="35">
        <v>95.75</v>
      </c>
      <c r="AL25" s="35">
        <v>95.85</v>
      </c>
      <c r="AM25" s="35">
        <v>95.26</v>
      </c>
      <c r="AN25" s="35">
        <v>97.13</v>
      </c>
      <c r="AO25" s="35">
        <v>97.12</v>
      </c>
      <c r="AP25" s="35">
        <v>97.18</v>
      </c>
      <c r="AQ25" s="35">
        <v>97.27</v>
      </c>
      <c r="AR25" s="35">
        <v>98.2</v>
      </c>
      <c r="AS25" s="35">
        <v>98.24</v>
      </c>
      <c r="AT25" s="35">
        <v>99.12</v>
      </c>
      <c r="AU25" s="38">
        <v>99.04</v>
      </c>
      <c r="AV25" s="38">
        <v>99.36</v>
      </c>
      <c r="AW25" s="38">
        <v>98.5</v>
      </c>
      <c r="AX25" s="38">
        <v>98.34</v>
      </c>
      <c r="AY25" s="38">
        <v>98.26</v>
      </c>
      <c r="AZ25" s="38">
        <v>98.1</v>
      </c>
      <c r="BA25" s="38">
        <v>97.94</v>
      </c>
      <c r="BB25" s="38">
        <v>97.94</v>
      </c>
      <c r="BC25" s="38">
        <v>98.22</v>
      </c>
      <c r="BD25" s="38">
        <v>98.94</v>
      </c>
      <c r="BE25" s="38">
        <v>99.2</v>
      </c>
      <c r="BF25" s="38">
        <v>99.76</v>
      </c>
      <c r="BG25" s="38">
        <v>99.76</v>
      </c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0"/>
      <c r="EH25" s="30"/>
    </row>
    <row r="26" spans="1:138" s="28" customFormat="1" ht="14.25" customHeight="1">
      <c r="A26" s="28">
        <f t="shared" si="0"/>
        <v>25</v>
      </c>
      <c r="B26" s="28" t="s">
        <v>82</v>
      </c>
      <c r="C26" s="73" t="s">
        <v>83</v>
      </c>
      <c r="D26" s="31">
        <v>38667</v>
      </c>
      <c r="E26" s="31">
        <v>40858</v>
      </c>
      <c r="F26" s="30" t="s">
        <v>69</v>
      </c>
      <c r="G26" s="33" t="s">
        <v>123</v>
      </c>
      <c r="H26" s="34">
        <v>0.0375</v>
      </c>
      <c r="I26" s="102">
        <v>50000</v>
      </c>
      <c r="J26" s="30" t="s">
        <v>135</v>
      </c>
      <c r="K26" s="35">
        <v>100.7</v>
      </c>
      <c r="L26" s="35">
        <v>100.15</v>
      </c>
      <c r="M26" s="36">
        <v>101.4</v>
      </c>
      <c r="N26" s="36">
        <v>100.85</v>
      </c>
      <c r="O26" s="35">
        <v>100.7</v>
      </c>
      <c r="P26" s="37">
        <f>(Q26-R26)/R26</f>
        <v>0.00599400599400608</v>
      </c>
      <c r="Q26" s="35">
        <v>100.7</v>
      </c>
      <c r="R26" s="35">
        <v>100.1</v>
      </c>
      <c r="S26" s="35">
        <v>100.25</v>
      </c>
      <c r="T26" s="35">
        <v>100.18</v>
      </c>
      <c r="U26" s="35">
        <v>98.45</v>
      </c>
      <c r="V26" s="35">
        <v>98.66</v>
      </c>
      <c r="W26" s="35">
        <v>98.13</v>
      </c>
      <c r="X26" s="35">
        <v>97.08</v>
      </c>
      <c r="Y26" s="35">
        <v>96.37</v>
      </c>
      <c r="Z26" s="35">
        <v>96.72</v>
      </c>
      <c r="AA26" s="35">
        <v>96.58</v>
      </c>
      <c r="AB26" s="35">
        <v>96.75</v>
      </c>
      <c r="AC26" s="35">
        <v>96.82</v>
      </c>
      <c r="AD26" s="35">
        <v>95.57</v>
      </c>
      <c r="AE26" s="35">
        <v>94.25</v>
      </c>
      <c r="AF26" s="35">
        <v>94.6</v>
      </c>
      <c r="AG26" s="35">
        <v>94.55</v>
      </c>
      <c r="AH26" s="35">
        <v>94.3</v>
      </c>
      <c r="AI26" s="35">
        <v>93.1</v>
      </c>
      <c r="AJ26" s="35">
        <v>93.15</v>
      </c>
      <c r="AK26" s="35">
        <v>93.3</v>
      </c>
      <c r="AL26" s="35">
        <v>93.55</v>
      </c>
      <c r="AM26" s="35">
        <v>93.6</v>
      </c>
      <c r="AN26" s="35">
        <v>93.7</v>
      </c>
      <c r="AO26" s="35">
        <v>92.95</v>
      </c>
      <c r="AP26" s="35">
        <v>92.5</v>
      </c>
      <c r="AQ26" s="35">
        <v>93.7</v>
      </c>
      <c r="AR26" s="35">
        <v>93</v>
      </c>
      <c r="AS26" s="35">
        <v>92.9</v>
      </c>
      <c r="AT26" s="35">
        <v>94.4</v>
      </c>
      <c r="AU26" s="38">
        <v>94.35</v>
      </c>
      <c r="AV26" s="38">
        <v>94.55</v>
      </c>
      <c r="AW26" s="38">
        <v>93</v>
      </c>
      <c r="AX26" s="38">
        <v>92.65</v>
      </c>
      <c r="AY26" s="38">
        <v>92.95</v>
      </c>
      <c r="AZ26" s="38">
        <v>92.75</v>
      </c>
      <c r="BA26" s="38">
        <v>92.45</v>
      </c>
      <c r="BB26" s="38">
        <v>92.35</v>
      </c>
      <c r="BC26" s="38">
        <v>92.7</v>
      </c>
      <c r="BD26" s="38">
        <v>93.6</v>
      </c>
      <c r="BE26" s="38">
        <v>93.75</v>
      </c>
      <c r="BF26" s="38">
        <v>94.25</v>
      </c>
      <c r="BG26" s="38">
        <v>94.8</v>
      </c>
      <c r="BH26" s="38">
        <v>94.2</v>
      </c>
      <c r="BI26" s="38">
        <v>93.45</v>
      </c>
      <c r="BJ26" s="38">
        <v>93.4</v>
      </c>
      <c r="BK26" s="38">
        <v>94.25</v>
      </c>
      <c r="BL26" s="38">
        <v>93.35</v>
      </c>
      <c r="BM26" s="38">
        <v>93.4</v>
      </c>
      <c r="BN26" s="38">
        <v>95.05</v>
      </c>
      <c r="BO26" s="38">
        <v>94.1</v>
      </c>
      <c r="BP26" s="38">
        <v>94.65</v>
      </c>
      <c r="BQ26" s="38">
        <v>94.05</v>
      </c>
      <c r="BR26" s="38">
        <v>94.5</v>
      </c>
      <c r="BS26" s="38">
        <v>94.45</v>
      </c>
      <c r="BT26" s="38">
        <v>94.65</v>
      </c>
      <c r="BU26" s="38">
        <v>94.85</v>
      </c>
      <c r="BV26" s="38">
        <v>94.85</v>
      </c>
      <c r="BW26" s="38">
        <v>94.1</v>
      </c>
      <c r="BX26" s="38">
        <v>94.45</v>
      </c>
      <c r="BY26" s="38">
        <v>94.8</v>
      </c>
      <c r="BZ26" s="38">
        <v>95.55</v>
      </c>
      <c r="CA26" s="38">
        <v>95.3</v>
      </c>
      <c r="CB26" s="38">
        <v>95.55</v>
      </c>
      <c r="CC26" s="38">
        <v>95.25</v>
      </c>
      <c r="CD26" s="38">
        <v>95.45</v>
      </c>
      <c r="CE26" s="38">
        <v>95.2</v>
      </c>
      <c r="CF26" s="38">
        <v>94.5</v>
      </c>
      <c r="CG26" s="38">
        <v>94.75</v>
      </c>
      <c r="CH26" s="38">
        <v>94.75</v>
      </c>
      <c r="CI26" s="38">
        <v>94.7</v>
      </c>
      <c r="CJ26" s="38">
        <v>94.9</v>
      </c>
      <c r="CK26" s="38">
        <v>95.1</v>
      </c>
      <c r="CL26" s="38">
        <v>95.05</v>
      </c>
      <c r="CM26" s="38">
        <v>94.95</v>
      </c>
      <c r="CN26" s="38">
        <v>95.15</v>
      </c>
      <c r="CO26" s="38">
        <v>94.7</v>
      </c>
      <c r="CP26" s="38">
        <v>94.55</v>
      </c>
      <c r="CQ26" s="38">
        <v>94.55</v>
      </c>
      <c r="CR26" s="38">
        <v>94.9</v>
      </c>
      <c r="CS26" s="38">
        <v>94.8</v>
      </c>
      <c r="CT26" s="38">
        <v>94.75</v>
      </c>
      <c r="CU26" s="38">
        <v>95.05</v>
      </c>
      <c r="CV26" s="38">
        <v>95.7</v>
      </c>
      <c r="CW26" s="38">
        <v>95.65</v>
      </c>
      <c r="CX26" s="38">
        <v>95.95</v>
      </c>
      <c r="CY26" s="38">
        <v>95.95</v>
      </c>
      <c r="CZ26" s="38">
        <v>96.1</v>
      </c>
      <c r="DA26" s="38">
        <v>96.2</v>
      </c>
      <c r="DB26" s="38">
        <v>96.15</v>
      </c>
      <c r="DC26" s="38">
        <v>97</v>
      </c>
      <c r="DD26" s="38">
        <v>97.35</v>
      </c>
      <c r="DE26" s="38">
        <v>96.65</v>
      </c>
      <c r="DF26" s="38">
        <v>96.75</v>
      </c>
      <c r="DG26" s="38">
        <v>96.6</v>
      </c>
      <c r="DH26" s="38">
        <v>96.4</v>
      </c>
      <c r="DI26" s="38">
        <v>96.35</v>
      </c>
      <c r="DJ26" s="38">
        <v>96.55</v>
      </c>
      <c r="DK26" s="38">
        <v>96.45</v>
      </c>
      <c r="DL26" s="38">
        <v>96.4</v>
      </c>
      <c r="DM26" s="38">
        <v>96.15</v>
      </c>
      <c r="DN26" s="38">
        <v>96.5</v>
      </c>
      <c r="DO26" s="38">
        <v>96.65</v>
      </c>
      <c r="DP26" s="38">
        <v>97.05</v>
      </c>
      <c r="DQ26" s="38">
        <v>97.2</v>
      </c>
      <c r="DR26" s="38">
        <v>97.25</v>
      </c>
      <c r="DS26" s="38">
        <v>96.85</v>
      </c>
      <c r="DT26" s="38">
        <v>97</v>
      </c>
      <c r="DU26" s="38">
        <v>97.2</v>
      </c>
      <c r="DV26" s="38">
        <v>96.8</v>
      </c>
      <c r="DW26" s="38">
        <v>96.8</v>
      </c>
      <c r="DX26" s="38"/>
      <c r="DY26" s="38"/>
      <c r="DZ26" s="38"/>
      <c r="EA26" s="38"/>
      <c r="EB26" s="38"/>
      <c r="EC26" s="38"/>
      <c r="ED26" s="38"/>
      <c r="EE26" s="38"/>
      <c r="EF26" s="38"/>
      <c r="EG26" s="30"/>
      <c r="EH26" s="30"/>
    </row>
    <row r="27" spans="1:138" s="28" customFormat="1" ht="14.25" customHeight="1">
      <c r="A27" s="28">
        <f t="shared" si="0"/>
        <v>26</v>
      </c>
      <c r="B27" s="28" t="s">
        <v>82</v>
      </c>
      <c r="C27" s="73" t="s">
        <v>84</v>
      </c>
      <c r="D27" s="31">
        <v>37838</v>
      </c>
      <c r="E27" s="31">
        <v>41491</v>
      </c>
      <c r="F27" s="30" t="s">
        <v>69</v>
      </c>
      <c r="G27" s="33" t="s">
        <v>123</v>
      </c>
      <c r="H27" s="34">
        <v>0.05</v>
      </c>
      <c r="I27" s="102">
        <v>1000</v>
      </c>
      <c r="J27" s="30" t="s">
        <v>135</v>
      </c>
      <c r="K27" s="35">
        <v>102.08</v>
      </c>
      <c r="L27" s="35">
        <v>101.7</v>
      </c>
      <c r="M27" s="36">
        <v>102.9</v>
      </c>
      <c r="N27" s="36">
        <v>102.41</v>
      </c>
      <c r="O27" s="35">
        <v>102.34</v>
      </c>
      <c r="P27" s="37">
        <f>(Q27-R27)/R27</f>
        <v>0.007680189050807415</v>
      </c>
      <c r="Q27" s="35">
        <v>102.34</v>
      </c>
      <c r="R27" s="35">
        <v>101.56</v>
      </c>
      <c r="S27" s="35">
        <v>101.2</v>
      </c>
      <c r="T27" s="35">
        <v>101</v>
      </c>
      <c r="U27" s="35">
        <v>99.92</v>
      </c>
      <c r="V27" s="35">
        <v>99.5</v>
      </c>
      <c r="W27" s="35">
        <v>98.26</v>
      </c>
      <c r="X27" s="35">
        <v>96.41</v>
      </c>
      <c r="Y27" s="35">
        <v>95.82</v>
      </c>
      <c r="Z27" s="35">
        <v>96.72</v>
      </c>
      <c r="AA27" s="35">
        <v>96.85</v>
      </c>
      <c r="AB27" s="35">
        <v>96.58</v>
      </c>
      <c r="AC27" s="35">
        <v>96.85</v>
      </c>
      <c r="AD27" s="35">
        <v>93.98</v>
      </c>
      <c r="AE27" s="35">
        <v>93.55</v>
      </c>
      <c r="AF27" s="35">
        <v>93.55</v>
      </c>
      <c r="AG27" s="35">
        <v>94</v>
      </c>
      <c r="AH27" s="35">
        <v>93.6</v>
      </c>
      <c r="AI27" s="35">
        <v>92.9</v>
      </c>
      <c r="AJ27" s="35">
        <v>92.2</v>
      </c>
      <c r="AK27" s="35">
        <v>89.92</v>
      </c>
      <c r="AL27" s="35">
        <v>90.12</v>
      </c>
      <c r="AM27" s="35">
        <v>89.72</v>
      </c>
      <c r="AN27" s="35">
        <v>91.6</v>
      </c>
      <c r="AO27" s="35">
        <v>91.5</v>
      </c>
      <c r="AP27" s="35">
        <v>93.31</v>
      </c>
      <c r="AQ27" s="35">
        <v>93.22</v>
      </c>
      <c r="AR27" s="35">
        <v>93.34</v>
      </c>
      <c r="AS27" s="35">
        <v>94.86</v>
      </c>
      <c r="AT27" s="35">
        <v>95.24</v>
      </c>
      <c r="AU27" s="38">
        <v>97.02</v>
      </c>
      <c r="AV27" s="38">
        <v>96.46</v>
      </c>
      <c r="AW27" s="38">
        <v>94.61</v>
      </c>
      <c r="AX27" s="38">
        <v>94.54</v>
      </c>
      <c r="AY27" s="38">
        <v>95</v>
      </c>
      <c r="AZ27" s="38">
        <v>94.37</v>
      </c>
      <c r="BA27" s="38">
        <v>94.12</v>
      </c>
      <c r="BB27" s="38">
        <v>93.68</v>
      </c>
      <c r="BC27" s="38">
        <v>94.9</v>
      </c>
      <c r="BD27" s="38">
        <v>95.7</v>
      </c>
      <c r="BE27" s="38">
        <v>96.45</v>
      </c>
      <c r="BF27" s="38">
        <v>97.12</v>
      </c>
      <c r="BG27" s="38">
        <v>97.75</v>
      </c>
      <c r="BH27" s="38">
        <v>97.5</v>
      </c>
      <c r="BI27" s="38">
        <v>96.05</v>
      </c>
      <c r="BJ27" s="38">
        <v>95.62</v>
      </c>
      <c r="BK27" s="38">
        <v>96.38</v>
      </c>
      <c r="BL27" s="38">
        <v>95.87</v>
      </c>
      <c r="BM27" s="38">
        <v>95.71</v>
      </c>
      <c r="BN27" s="38">
        <v>97.05</v>
      </c>
      <c r="BO27" s="38">
        <v>96.98</v>
      </c>
      <c r="BP27" s="38">
        <v>97.23</v>
      </c>
      <c r="BQ27" s="38">
        <v>96.49</v>
      </c>
      <c r="BR27" s="38">
        <v>96.82</v>
      </c>
      <c r="BS27" s="38">
        <v>97.18</v>
      </c>
      <c r="BT27" s="38">
        <v>97.7</v>
      </c>
      <c r="BU27" s="38">
        <v>97.74</v>
      </c>
      <c r="BV27" s="38">
        <v>97.91</v>
      </c>
      <c r="BW27" s="38">
        <v>96.93</v>
      </c>
      <c r="BX27" s="38">
        <v>97.29</v>
      </c>
      <c r="BY27" s="38">
        <v>98.12</v>
      </c>
      <c r="BZ27" s="38">
        <v>98.25</v>
      </c>
      <c r="CA27" s="38">
        <v>98.55</v>
      </c>
      <c r="CB27" s="38">
        <v>98.58</v>
      </c>
      <c r="CC27" s="38">
        <v>98.61</v>
      </c>
      <c r="CD27" s="38">
        <v>98.81</v>
      </c>
      <c r="CE27" s="38">
        <v>98.75</v>
      </c>
      <c r="CF27" s="38">
        <v>98.04</v>
      </c>
      <c r="CG27" s="38">
        <v>97.98</v>
      </c>
      <c r="CH27" s="38">
        <v>98.26</v>
      </c>
      <c r="CI27" s="38">
        <v>98.28</v>
      </c>
      <c r="CJ27" s="38">
        <v>98.68</v>
      </c>
      <c r="CK27" s="38">
        <v>98.55</v>
      </c>
      <c r="CL27" s="38">
        <v>98.5</v>
      </c>
      <c r="CM27" s="38">
        <v>98.67</v>
      </c>
      <c r="CN27" s="38">
        <v>98.46</v>
      </c>
      <c r="CO27" s="38">
        <v>98.36</v>
      </c>
      <c r="CP27" s="38">
        <v>97.99</v>
      </c>
      <c r="CQ27" s="38">
        <v>98.14</v>
      </c>
      <c r="CR27" s="38">
        <v>98.73</v>
      </c>
      <c r="CS27" s="38">
        <v>98.4</v>
      </c>
      <c r="CT27" s="38">
        <v>98.43</v>
      </c>
      <c r="CU27" s="38">
        <v>98.91</v>
      </c>
      <c r="CV27" s="38">
        <v>100.45</v>
      </c>
      <c r="CW27" s="38">
        <v>100.12</v>
      </c>
      <c r="CX27" s="38">
        <v>101.87</v>
      </c>
      <c r="CY27" s="38">
        <v>100.51</v>
      </c>
      <c r="CZ27" s="38">
        <v>100.8</v>
      </c>
      <c r="DA27" s="38">
        <v>100.72</v>
      </c>
      <c r="DB27" s="38">
        <v>100.66</v>
      </c>
      <c r="DC27" s="38">
        <v>101.76</v>
      </c>
      <c r="DD27" s="38">
        <v>102.48</v>
      </c>
      <c r="DE27" s="38">
        <v>101.46</v>
      </c>
      <c r="DF27" s="38">
        <v>102.14</v>
      </c>
      <c r="DG27" s="38">
        <v>101.58</v>
      </c>
      <c r="DH27" s="38">
        <v>101.4</v>
      </c>
      <c r="DI27" s="38">
        <v>101.03</v>
      </c>
      <c r="DJ27" s="38">
        <v>101.48</v>
      </c>
      <c r="DK27" s="38">
        <v>101.29</v>
      </c>
      <c r="DL27" s="38">
        <v>101.4</v>
      </c>
      <c r="DM27" s="38">
        <v>101.01</v>
      </c>
      <c r="DN27" s="38">
        <v>101.42</v>
      </c>
      <c r="DO27" s="38">
        <v>101.77</v>
      </c>
      <c r="DP27" s="38">
        <v>102.3</v>
      </c>
      <c r="DQ27" s="38">
        <v>102.23</v>
      </c>
      <c r="DR27" s="38">
        <v>102.34</v>
      </c>
      <c r="DS27" s="38">
        <v>101.82</v>
      </c>
      <c r="DT27" s="38">
        <v>102.27</v>
      </c>
      <c r="DU27" s="38">
        <v>102.46</v>
      </c>
      <c r="DV27" s="38">
        <v>101.66</v>
      </c>
      <c r="DW27" s="38">
        <v>101.66</v>
      </c>
      <c r="DX27" s="38"/>
      <c r="DY27" s="38"/>
      <c r="DZ27" s="38"/>
      <c r="EA27" s="38"/>
      <c r="EB27" s="38"/>
      <c r="EC27" s="38"/>
      <c r="ED27" s="38"/>
      <c r="EE27" s="38"/>
      <c r="EF27" s="38"/>
      <c r="EG27" s="30"/>
      <c r="EH27" s="30"/>
    </row>
    <row r="28" spans="1:138" s="28" customFormat="1" ht="14.25" customHeight="1">
      <c r="A28" s="28">
        <f t="shared" si="0"/>
        <v>27</v>
      </c>
      <c r="B28" s="28" t="s">
        <v>82</v>
      </c>
      <c r="C28" s="73" t="s">
        <v>162</v>
      </c>
      <c r="D28" s="31">
        <v>39490</v>
      </c>
      <c r="E28" s="31">
        <v>42047</v>
      </c>
      <c r="F28" s="30" t="s">
        <v>69</v>
      </c>
      <c r="G28" s="33" t="s">
        <v>123</v>
      </c>
      <c r="H28" s="34">
        <v>0.06</v>
      </c>
      <c r="I28" s="102">
        <v>50000</v>
      </c>
      <c r="J28" s="30" t="s">
        <v>135</v>
      </c>
      <c r="K28" s="35">
        <v>104.7</v>
      </c>
      <c r="L28" s="35">
        <v>103.75</v>
      </c>
      <c r="M28" s="36">
        <v>106</v>
      </c>
      <c r="N28" s="36">
        <v>105</v>
      </c>
      <c r="O28" s="35">
        <v>104.75</v>
      </c>
      <c r="P28" s="37">
        <f>(Q28-R28)/R28</f>
        <v>0.012566457225712877</v>
      </c>
      <c r="Q28" s="35">
        <v>104.75</v>
      </c>
      <c r="R28" s="35">
        <v>103.45</v>
      </c>
      <c r="S28" s="35">
        <v>103.5</v>
      </c>
      <c r="T28" s="35">
        <v>102.9</v>
      </c>
      <c r="U28" s="35">
        <v>100.75</v>
      </c>
      <c r="V28" s="35">
        <v>100.1</v>
      </c>
      <c r="W28" s="35">
        <v>98.55</v>
      </c>
      <c r="X28" s="35">
        <v>97.35</v>
      </c>
      <c r="Y28" s="35">
        <v>96.85</v>
      </c>
      <c r="Z28" s="35">
        <v>97.95</v>
      </c>
      <c r="AA28" s="35">
        <v>97.85</v>
      </c>
      <c r="AB28" s="35">
        <v>98</v>
      </c>
      <c r="AC28" s="35">
        <v>97.85</v>
      </c>
      <c r="AD28" s="35">
        <v>94.8</v>
      </c>
      <c r="AE28" s="35">
        <v>93.45</v>
      </c>
      <c r="AF28" s="35">
        <v>93.9</v>
      </c>
      <c r="AG28" s="35">
        <v>94.8</v>
      </c>
      <c r="AH28" s="35">
        <v>94.25</v>
      </c>
      <c r="AI28" s="35">
        <v>93.4</v>
      </c>
      <c r="AJ28" s="35">
        <v>92.85</v>
      </c>
      <c r="AK28" s="35">
        <v>93.35</v>
      </c>
      <c r="AL28" s="35">
        <v>92.85</v>
      </c>
      <c r="AM28" s="35">
        <v>93.3</v>
      </c>
      <c r="AN28" s="35">
        <v>93.65</v>
      </c>
      <c r="AO28" s="35">
        <v>93.45</v>
      </c>
      <c r="AP28" s="35">
        <v>94</v>
      </c>
      <c r="AQ28" s="35">
        <v>95.15</v>
      </c>
      <c r="AR28" s="35">
        <v>94.95</v>
      </c>
      <c r="AS28" s="35">
        <v>98.25</v>
      </c>
      <c r="AT28" s="35">
        <v>99.88</v>
      </c>
      <c r="AU28" s="38">
        <v>100.05</v>
      </c>
      <c r="AV28" s="38">
        <v>100.38</v>
      </c>
      <c r="AW28" s="38">
        <v>98.1</v>
      </c>
      <c r="AX28" s="38">
        <v>98.1</v>
      </c>
      <c r="AY28" s="38">
        <v>99.05</v>
      </c>
      <c r="AZ28" s="38">
        <v>98.45</v>
      </c>
      <c r="BA28" s="38">
        <v>98.05</v>
      </c>
      <c r="BB28" s="38">
        <v>98.2</v>
      </c>
      <c r="BC28" s="38">
        <v>99.3</v>
      </c>
      <c r="BD28" s="38">
        <v>100.45</v>
      </c>
      <c r="BE28" s="38">
        <v>100.2</v>
      </c>
      <c r="BF28" s="38">
        <v>100.45</v>
      </c>
      <c r="BG28" s="38">
        <v>100.45</v>
      </c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0"/>
      <c r="EH28" s="30"/>
    </row>
    <row r="29" spans="1:120" s="28" customFormat="1" ht="14.25" customHeight="1">
      <c r="A29" s="28">
        <f t="shared" si="0"/>
        <v>28</v>
      </c>
      <c r="B29" s="28" t="s">
        <v>82</v>
      </c>
      <c r="C29" s="32" t="s">
        <v>89</v>
      </c>
      <c r="D29" s="31">
        <v>39042</v>
      </c>
      <c r="E29" s="31">
        <v>42510</v>
      </c>
      <c r="F29" s="30" t="s">
        <v>69</v>
      </c>
      <c r="G29" s="33" t="s">
        <v>123</v>
      </c>
      <c r="H29" s="63">
        <v>0.04625</v>
      </c>
      <c r="I29" s="102">
        <v>50000</v>
      </c>
      <c r="J29" s="30" t="s">
        <v>135</v>
      </c>
      <c r="K29" s="35">
        <v>96.02</v>
      </c>
      <c r="L29" s="35">
        <v>95.44</v>
      </c>
      <c r="M29" s="36">
        <v>97.44</v>
      </c>
      <c r="N29" s="36">
        <v>96.33</v>
      </c>
      <c r="O29" s="35">
        <v>96.02</v>
      </c>
      <c r="P29" s="37">
        <f>(Q29-R29)/R29</f>
        <v>0.01737656283110829</v>
      </c>
      <c r="Q29" s="35">
        <v>96.02</v>
      </c>
      <c r="R29" s="35">
        <v>94.38</v>
      </c>
      <c r="S29" s="35">
        <v>93.75</v>
      </c>
      <c r="T29" s="35">
        <v>94.07</v>
      </c>
      <c r="U29" s="35">
        <v>90.74</v>
      </c>
      <c r="V29" s="35">
        <v>90.26</v>
      </c>
      <c r="W29" s="35">
        <v>88.5</v>
      </c>
      <c r="X29" s="35">
        <v>87.78</v>
      </c>
      <c r="Y29" s="35">
        <v>87.04</v>
      </c>
      <c r="Z29" s="35">
        <v>88.58</v>
      </c>
      <c r="AA29" s="35">
        <v>87.81</v>
      </c>
      <c r="AB29" s="35">
        <v>88.33</v>
      </c>
      <c r="AC29" s="35">
        <v>87.81</v>
      </c>
      <c r="AD29" s="35">
        <v>85</v>
      </c>
      <c r="AE29" s="35">
        <v>84.32</v>
      </c>
      <c r="AF29" s="35">
        <v>84.8</v>
      </c>
      <c r="AG29" s="35">
        <v>85.57</v>
      </c>
      <c r="AH29" s="35">
        <v>85.78</v>
      </c>
      <c r="AI29" s="35">
        <v>84.52</v>
      </c>
      <c r="AJ29" s="35">
        <v>83.64</v>
      </c>
      <c r="AK29" s="35">
        <v>84.18</v>
      </c>
      <c r="AL29" s="35">
        <v>82.89</v>
      </c>
      <c r="AM29" s="35">
        <v>82.64</v>
      </c>
      <c r="AN29" s="35">
        <v>83.48</v>
      </c>
      <c r="AO29" s="35">
        <v>84.06</v>
      </c>
      <c r="AP29" s="35">
        <v>84.63</v>
      </c>
      <c r="AQ29" s="35">
        <v>85.77</v>
      </c>
      <c r="AR29" s="35">
        <v>86.58</v>
      </c>
      <c r="AS29" s="35">
        <v>88.33</v>
      </c>
      <c r="AT29" s="35">
        <v>88.52</v>
      </c>
      <c r="AU29" s="38">
        <v>89.18</v>
      </c>
      <c r="AV29" s="38">
        <v>91.17</v>
      </c>
      <c r="AW29" s="38">
        <v>89.5</v>
      </c>
      <c r="AX29" s="38">
        <v>89.58</v>
      </c>
      <c r="AY29" s="38">
        <v>90.04</v>
      </c>
      <c r="AZ29" s="38">
        <v>89.42</v>
      </c>
      <c r="BA29" s="38">
        <v>88.84</v>
      </c>
      <c r="BB29" s="38">
        <v>88.72</v>
      </c>
      <c r="BC29" s="38">
        <v>90.17</v>
      </c>
      <c r="BD29" s="38">
        <v>90.92</v>
      </c>
      <c r="BE29" s="38">
        <v>91.06</v>
      </c>
      <c r="BF29" s="38">
        <v>91.56</v>
      </c>
      <c r="BG29" s="38">
        <v>91.9</v>
      </c>
      <c r="BH29" s="38">
        <v>91.54</v>
      </c>
      <c r="BI29" s="38">
        <v>90.32</v>
      </c>
      <c r="BJ29" s="38">
        <v>90.76</v>
      </c>
      <c r="BK29" s="38">
        <v>90.12</v>
      </c>
      <c r="BL29" s="38">
        <v>89.24</v>
      </c>
      <c r="BM29" s="38">
        <v>88.44</v>
      </c>
      <c r="BN29" s="38">
        <v>90.75</v>
      </c>
      <c r="BO29" s="38">
        <v>90.58</v>
      </c>
      <c r="BP29" s="38">
        <v>91.23</v>
      </c>
      <c r="BQ29" s="38">
        <v>89.88</v>
      </c>
      <c r="BR29" s="38">
        <v>90.28</v>
      </c>
      <c r="BS29" s="38">
        <v>89.68</v>
      </c>
      <c r="BT29" s="38">
        <v>91.59</v>
      </c>
      <c r="BU29" s="38">
        <v>91.91</v>
      </c>
      <c r="BV29" s="38">
        <v>92.64</v>
      </c>
      <c r="BW29" s="38">
        <v>91.2</v>
      </c>
      <c r="BX29" s="38">
        <v>92</v>
      </c>
      <c r="BY29" s="38">
        <v>92.48</v>
      </c>
      <c r="BZ29" s="38">
        <v>93.22</v>
      </c>
      <c r="CA29" s="38">
        <v>93.83</v>
      </c>
      <c r="CB29" s="38">
        <v>95.04</v>
      </c>
      <c r="CC29" s="38">
        <v>94.66</v>
      </c>
      <c r="CD29" s="38">
        <v>95.27</v>
      </c>
      <c r="CE29" s="38">
        <v>94.78</v>
      </c>
      <c r="CF29" s="38">
        <v>94.18</v>
      </c>
      <c r="CG29" s="38">
        <v>93.68</v>
      </c>
      <c r="CH29" s="38">
        <v>93.82</v>
      </c>
      <c r="CI29" s="38">
        <v>93.43</v>
      </c>
      <c r="CJ29" s="38">
        <v>93.88</v>
      </c>
      <c r="CK29" s="38">
        <v>94.19</v>
      </c>
      <c r="CL29" s="38">
        <v>94.17</v>
      </c>
      <c r="CM29" s="38">
        <v>94.28</v>
      </c>
      <c r="CN29" s="38">
        <v>95.12</v>
      </c>
      <c r="CO29" s="38">
        <v>94.62</v>
      </c>
      <c r="CP29" s="38">
        <v>93.87</v>
      </c>
      <c r="CQ29" s="38">
        <v>94.15</v>
      </c>
      <c r="CR29" s="38">
        <v>95.12</v>
      </c>
      <c r="CS29" s="38">
        <v>94.6</v>
      </c>
      <c r="CT29" s="38">
        <v>94.54</v>
      </c>
      <c r="CU29" s="38">
        <v>95.16</v>
      </c>
      <c r="CV29" s="38">
        <v>96.98</v>
      </c>
      <c r="CW29" s="38">
        <v>96.58</v>
      </c>
      <c r="CX29" s="38">
        <v>97.58</v>
      </c>
      <c r="CY29" s="38">
        <v>97.15</v>
      </c>
      <c r="CZ29" s="38">
        <v>97.4</v>
      </c>
      <c r="DA29" s="38">
        <v>97.43</v>
      </c>
      <c r="DB29" s="38">
        <v>97.19</v>
      </c>
      <c r="DC29" s="38">
        <v>98.51</v>
      </c>
      <c r="DD29" s="38">
        <v>99</v>
      </c>
      <c r="DE29" s="38">
        <v>98.32</v>
      </c>
      <c r="DF29" s="38">
        <v>98.56</v>
      </c>
      <c r="DG29" s="38">
        <v>98.33</v>
      </c>
      <c r="DH29" s="38">
        <v>98.08</v>
      </c>
      <c r="DI29" s="38">
        <v>98.09</v>
      </c>
      <c r="DJ29" s="38">
        <v>98.57</v>
      </c>
      <c r="DK29" s="38">
        <v>98.2</v>
      </c>
      <c r="DL29" s="38">
        <v>98.35</v>
      </c>
      <c r="DM29" s="38">
        <v>98.03</v>
      </c>
      <c r="DN29" s="38">
        <v>98.61</v>
      </c>
      <c r="DO29" s="38">
        <v>98.61</v>
      </c>
      <c r="DP29" s="38"/>
    </row>
    <row r="30" spans="1:120" s="28" customFormat="1" ht="14.25" customHeight="1">
      <c r="A30" s="28">
        <f t="shared" si="0"/>
        <v>29</v>
      </c>
      <c r="B30" s="28" t="s">
        <v>91</v>
      </c>
      <c r="C30" s="32" t="s">
        <v>92</v>
      </c>
      <c r="D30" s="31">
        <v>38481</v>
      </c>
      <c r="E30" s="31">
        <v>41038</v>
      </c>
      <c r="F30" s="30" t="s">
        <v>69</v>
      </c>
      <c r="G30" s="30" t="s">
        <v>109</v>
      </c>
      <c r="H30" s="63">
        <v>0.03625</v>
      </c>
      <c r="I30" s="102">
        <v>1000</v>
      </c>
      <c r="J30" s="30" t="s">
        <v>135</v>
      </c>
      <c r="K30" s="35">
        <v>100.52</v>
      </c>
      <c r="L30" s="35">
        <v>100.25</v>
      </c>
      <c r="M30" s="36">
        <v>102</v>
      </c>
      <c r="N30" s="36">
        <v>102.98</v>
      </c>
      <c r="O30" s="35">
        <v>100.59</v>
      </c>
      <c r="P30" s="37">
        <f>(Q30-R30)/R30</f>
        <v>0.004493708807669292</v>
      </c>
      <c r="Q30" s="35">
        <v>100.59</v>
      </c>
      <c r="R30" s="35">
        <v>100.14</v>
      </c>
      <c r="S30" s="35">
        <v>100.22</v>
      </c>
      <c r="T30" s="35">
        <v>100.42</v>
      </c>
      <c r="U30" s="35">
        <v>99.5</v>
      </c>
      <c r="V30" s="35">
        <v>99.4</v>
      </c>
      <c r="W30" s="35">
        <v>99.01</v>
      </c>
      <c r="X30" s="35">
        <v>98.75</v>
      </c>
      <c r="Y30" s="35">
        <v>99.5</v>
      </c>
      <c r="Z30" s="35">
        <v>100.51</v>
      </c>
      <c r="AA30" s="35">
        <v>98.53</v>
      </c>
      <c r="AB30" s="35">
        <v>98.73</v>
      </c>
      <c r="AC30" s="35">
        <v>99.99</v>
      </c>
      <c r="AD30" s="35">
        <v>97.48</v>
      </c>
      <c r="AE30" s="35">
        <v>96.95</v>
      </c>
      <c r="AF30" s="35">
        <v>96.31</v>
      </c>
      <c r="AG30" s="35">
        <v>95.98</v>
      </c>
      <c r="AH30" s="35">
        <v>95.42</v>
      </c>
      <c r="AI30" s="35">
        <v>94.11</v>
      </c>
      <c r="AJ30" s="35">
        <v>93.37</v>
      </c>
      <c r="AK30" s="35">
        <v>92.94</v>
      </c>
      <c r="AL30" s="35">
        <v>93.42</v>
      </c>
      <c r="AM30" s="35">
        <v>93.42</v>
      </c>
      <c r="AN30" s="35">
        <v>93.5</v>
      </c>
      <c r="AO30" s="35">
        <v>89.9</v>
      </c>
      <c r="AP30" s="35">
        <v>89.91</v>
      </c>
      <c r="AQ30" s="35">
        <v>91.35</v>
      </c>
      <c r="AR30" s="35">
        <v>92.32</v>
      </c>
      <c r="AS30" s="35">
        <v>92.59</v>
      </c>
      <c r="AT30" s="35">
        <v>93.95</v>
      </c>
      <c r="AU30" s="38">
        <v>95.11</v>
      </c>
      <c r="AV30" s="38">
        <v>94.18</v>
      </c>
      <c r="AW30" s="38">
        <v>92.63</v>
      </c>
      <c r="AX30" s="38">
        <v>93</v>
      </c>
      <c r="AY30" s="38">
        <v>93</v>
      </c>
      <c r="AZ30" s="38">
        <v>93.38</v>
      </c>
      <c r="BA30" s="38">
        <v>93.1</v>
      </c>
      <c r="BB30" s="38">
        <v>92.92</v>
      </c>
      <c r="BC30" s="38">
        <v>92.26</v>
      </c>
      <c r="BD30" s="38">
        <v>93.5</v>
      </c>
      <c r="BE30" s="38">
        <v>93.43</v>
      </c>
      <c r="BF30" s="38">
        <v>94.07</v>
      </c>
      <c r="BG30" s="38">
        <v>96.22</v>
      </c>
      <c r="BH30" s="38">
        <v>94.1</v>
      </c>
      <c r="BI30" s="38">
        <v>93.32</v>
      </c>
      <c r="BJ30" s="38">
        <v>93.8</v>
      </c>
      <c r="BK30" s="38">
        <v>93.96</v>
      </c>
      <c r="BL30" s="38">
        <v>93.8</v>
      </c>
      <c r="BM30" s="38">
        <v>94.23</v>
      </c>
      <c r="BN30" s="38">
        <v>95</v>
      </c>
      <c r="BO30" s="38">
        <v>94.8</v>
      </c>
      <c r="BP30" s="38">
        <v>94.2</v>
      </c>
      <c r="BQ30" s="38">
        <v>93.81</v>
      </c>
      <c r="BR30" s="38">
        <v>94.71</v>
      </c>
      <c r="BS30" s="38">
        <v>94.26</v>
      </c>
      <c r="BT30" s="38">
        <v>94.21</v>
      </c>
      <c r="BU30" s="38">
        <v>94.67</v>
      </c>
      <c r="BV30" s="38">
        <v>94</v>
      </c>
      <c r="BW30" s="38">
        <v>92.8</v>
      </c>
      <c r="BX30" s="38">
        <v>93</v>
      </c>
      <c r="BY30" s="38">
        <v>94.6</v>
      </c>
      <c r="BZ30" s="38">
        <v>93.92</v>
      </c>
      <c r="CA30" s="38">
        <v>94.09</v>
      </c>
      <c r="CB30" s="38">
        <v>94.39</v>
      </c>
      <c r="CC30" s="38">
        <v>94.72</v>
      </c>
      <c r="CD30" s="38">
        <v>95.09</v>
      </c>
      <c r="CE30" s="38">
        <v>94.7</v>
      </c>
      <c r="CF30" s="38">
        <v>93.96</v>
      </c>
      <c r="CG30" s="38">
        <v>94.23</v>
      </c>
      <c r="CH30" s="38">
        <v>94.15</v>
      </c>
      <c r="CI30" s="38">
        <v>93.5</v>
      </c>
      <c r="CJ30" s="38">
        <v>94.03</v>
      </c>
      <c r="CK30" s="38">
        <v>95.07</v>
      </c>
      <c r="CL30" s="38">
        <v>94.3</v>
      </c>
      <c r="CM30" s="38">
        <v>94.04</v>
      </c>
      <c r="CN30" s="38">
        <v>94.34</v>
      </c>
      <c r="CO30" s="38">
        <v>93.67</v>
      </c>
      <c r="CP30" s="38">
        <v>93.39</v>
      </c>
      <c r="CQ30" s="38">
        <v>93.44</v>
      </c>
      <c r="CR30" s="38">
        <v>93.82</v>
      </c>
      <c r="CS30" s="38">
        <v>93.56</v>
      </c>
      <c r="CT30" s="38">
        <v>93.61</v>
      </c>
      <c r="CU30" s="38">
        <v>94.05</v>
      </c>
      <c r="CV30" s="38">
        <v>94.68</v>
      </c>
      <c r="CW30" s="38">
        <v>94.8</v>
      </c>
      <c r="CX30" s="30">
        <v>95.41</v>
      </c>
      <c r="CY30" s="30">
        <v>95.07</v>
      </c>
      <c r="CZ30" s="30">
        <v>94.87</v>
      </c>
      <c r="DA30" s="30">
        <v>95.28</v>
      </c>
      <c r="DB30" s="30">
        <v>95.22</v>
      </c>
      <c r="DC30" s="30">
        <v>96.37</v>
      </c>
      <c r="DD30" s="30">
        <v>96.67</v>
      </c>
      <c r="DE30" s="30">
        <v>95.84</v>
      </c>
      <c r="DF30" s="30">
        <v>95.84</v>
      </c>
      <c r="DG30" s="30">
        <v>95.69</v>
      </c>
      <c r="DH30" s="30">
        <v>95.47</v>
      </c>
      <c r="DI30" s="38">
        <v>94.85</v>
      </c>
      <c r="DJ30" s="38">
        <v>94.81</v>
      </c>
      <c r="DK30" s="38">
        <v>94.79</v>
      </c>
      <c r="DL30" s="38">
        <v>95.12</v>
      </c>
      <c r="DM30" s="38">
        <v>95.05</v>
      </c>
      <c r="DN30" s="38">
        <v>95.36</v>
      </c>
      <c r="DO30" s="38">
        <v>95.36</v>
      </c>
      <c r="DP30" s="38"/>
    </row>
    <row r="31" spans="1:120" s="28" customFormat="1" ht="14.25" customHeight="1">
      <c r="A31" s="28">
        <f t="shared" si="0"/>
        <v>30</v>
      </c>
      <c r="B31" s="28" t="s">
        <v>91</v>
      </c>
      <c r="C31" s="32" t="s">
        <v>94</v>
      </c>
      <c r="D31" s="31">
        <v>38481</v>
      </c>
      <c r="E31" s="31">
        <v>42135</v>
      </c>
      <c r="F31" s="30" t="s">
        <v>69</v>
      </c>
      <c r="G31" s="30" t="s">
        <v>109</v>
      </c>
      <c r="H31" s="63">
        <v>0.04125</v>
      </c>
      <c r="I31" s="102">
        <v>1000</v>
      </c>
      <c r="J31" s="30" t="s">
        <v>135</v>
      </c>
      <c r="K31" s="35">
        <v>99.11</v>
      </c>
      <c r="L31" s="35">
        <v>97.6</v>
      </c>
      <c r="M31" s="36">
        <v>100.08</v>
      </c>
      <c r="N31" s="36">
        <v>97.85</v>
      </c>
      <c r="O31" s="35">
        <v>99.86</v>
      </c>
      <c r="P31" s="37">
        <f>(Q31-R31)/R31</f>
        <v>0.021794740611889855</v>
      </c>
      <c r="Q31" s="35">
        <v>99.86</v>
      </c>
      <c r="R31" s="35">
        <v>97.73</v>
      </c>
      <c r="S31" s="35">
        <v>100.4</v>
      </c>
      <c r="T31" s="35">
        <v>97.55</v>
      </c>
      <c r="U31" s="35">
        <v>96.67</v>
      </c>
      <c r="V31" s="35">
        <v>98.18</v>
      </c>
      <c r="W31" s="35">
        <v>95.16</v>
      </c>
      <c r="X31" s="35">
        <v>92.33</v>
      </c>
      <c r="Y31" s="35">
        <v>95.67</v>
      </c>
      <c r="Z31" s="35">
        <v>96.31</v>
      </c>
      <c r="AA31" s="35">
        <v>95.97</v>
      </c>
      <c r="AB31" s="35">
        <v>96.58</v>
      </c>
      <c r="AC31" s="35">
        <v>91.47</v>
      </c>
      <c r="AD31" s="35">
        <v>92.25</v>
      </c>
      <c r="AE31" s="35">
        <v>92.06</v>
      </c>
      <c r="AF31" s="35">
        <v>91.19</v>
      </c>
      <c r="AG31" s="35">
        <v>91.48</v>
      </c>
      <c r="AH31" s="35">
        <v>91.14</v>
      </c>
      <c r="AI31" s="35">
        <v>88.42</v>
      </c>
      <c r="AJ31" s="35">
        <v>87.98</v>
      </c>
      <c r="AK31" s="35">
        <v>87.19</v>
      </c>
      <c r="AL31" s="35">
        <v>86.56</v>
      </c>
      <c r="AM31" s="35">
        <v>86.19</v>
      </c>
      <c r="AN31" s="35">
        <v>85.99</v>
      </c>
      <c r="AO31" s="35">
        <v>85</v>
      </c>
      <c r="AP31" s="35">
        <v>84.07</v>
      </c>
      <c r="AQ31" s="35">
        <v>86.48</v>
      </c>
      <c r="AR31" s="35">
        <v>88.86</v>
      </c>
      <c r="AS31" s="35">
        <v>90.86</v>
      </c>
      <c r="AT31" s="35">
        <v>91</v>
      </c>
      <c r="AU31" s="38">
        <v>90.62</v>
      </c>
      <c r="AV31" s="38">
        <v>91.31</v>
      </c>
      <c r="AW31" s="38">
        <v>88.73</v>
      </c>
      <c r="AX31" s="38">
        <v>88.79</v>
      </c>
      <c r="AY31" s="38">
        <v>89</v>
      </c>
      <c r="AZ31" s="38">
        <v>90</v>
      </c>
      <c r="BA31" s="38">
        <v>88.89</v>
      </c>
      <c r="BB31" s="38">
        <v>88.93</v>
      </c>
      <c r="BC31" s="38">
        <v>90.05</v>
      </c>
      <c r="BD31" s="38">
        <v>91.7</v>
      </c>
      <c r="BE31" s="38">
        <v>91.6</v>
      </c>
      <c r="BF31" s="38">
        <v>92.07</v>
      </c>
      <c r="BG31" s="38">
        <v>92.56</v>
      </c>
      <c r="BH31" s="38">
        <v>91.64</v>
      </c>
      <c r="BI31" s="38">
        <v>91.2</v>
      </c>
      <c r="BJ31" s="38">
        <v>90.93</v>
      </c>
      <c r="BK31" s="38">
        <v>91.59</v>
      </c>
      <c r="BL31" s="38">
        <v>90.88</v>
      </c>
      <c r="BM31" s="38">
        <v>92.18</v>
      </c>
      <c r="BN31" s="38">
        <v>91.58</v>
      </c>
      <c r="BO31" s="38">
        <v>91.22</v>
      </c>
      <c r="BP31" s="38">
        <v>91.17</v>
      </c>
      <c r="BQ31" s="38">
        <v>91.7</v>
      </c>
      <c r="BR31" s="38">
        <v>91.95</v>
      </c>
      <c r="BS31" s="38">
        <v>91.7</v>
      </c>
      <c r="BT31" s="38">
        <v>91.79</v>
      </c>
      <c r="BU31" s="38">
        <v>91.4</v>
      </c>
      <c r="BV31" s="38">
        <v>91.75</v>
      </c>
      <c r="BW31" s="38">
        <v>90.59</v>
      </c>
      <c r="BX31" s="38">
        <v>91.17</v>
      </c>
      <c r="BY31" s="38">
        <v>92.04</v>
      </c>
      <c r="BZ31" s="38">
        <v>92.61</v>
      </c>
      <c r="CA31" s="38">
        <v>92.86</v>
      </c>
      <c r="CB31" s="38">
        <v>93.44</v>
      </c>
      <c r="CC31" s="38">
        <v>93.81</v>
      </c>
      <c r="CD31" s="38">
        <v>94.42</v>
      </c>
      <c r="CE31" s="38">
        <v>93.73</v>
      </c>
      <c r="CF31" s="38">
        <v>92.79</v>
      </c>
      <c r="CG31" s="38">
        <v>92.94</v>
      </c>
      <c r="CH31" s="38">
        <v>92.64</v>
      </c>
      <c r="CI31" s="38">
        <v>92.11</v>
      </c>
      <c r="CJ31" s="38">
        <v>92.9</v>
      </c>
      <c r="CK31" s="38">
        <v>92.97</v>
      </c>
      <c r="CL31" s="38">
        <v>92.77</v>
      </c>
      <c r="CM31" s="38">
        <v>92.64</v>
      </c>
      <c r="CN31" s="38">
        <v>93.09</v>
      </c>
      <c r="CO31" s="38">
        <v>92.21</v>
      </c>
      <c r="CP31" s="38">
        <v>91.71</v>
      </c>
      <c r="CQ31" s="38">
        <v>91.84</v>
      </c>
      <c r="CR31" s="38">
        <v>92.66</v>
      </c>
      <c r="CS31" s="38">
        <v>92.4</v>
      </c>
      <c r="CT31" s="38">
        <v>92.51</v>
      </c>
      <c r="CU31" s="38">
        <v>93.12</v>
      </c>
      <c r="CV31" s="38">
        <v>94.68</v>
      </c>
      <c r="CW31" s="38">
        <v>94.25</v>
      </c>
      <c r="CX31" s="38">
        <v>95.42</v>
      </c>
      <c r="CY31" s="38">
        <v>94.43</v>
      </c>
      <c r="CZ31" s="38">
        <v>93.98</v>
      </c>
      <c r="DA31" s="38">
        <v>94.67</v>
      </c>
      <c r="DB31" s="38">
        <v>94.42</v>
      </c>
      <c r="DC31" s="38">
        <v>95.8</v>
      </c>
      <c r="DD31" s="38">
        <v>96.02</v>
      </c>
      <c r="DE31" s="38">
        <v>94.97</v>
      </c>
      <c r="DF31" s="38">
        <v>94.8</v>
      </c>
      <c r="DG31" s="38">
        <v>94.64</v>
      </c>
      <c r="DH31" s="38">
        <v>93.91</v>
      </c>
      <c r="DI31" s="38">
        <v>93.7</v>
      </c>
      <c r="DJ31" s="38">
        <v>93.83</v>
      </c>
      <c r="DK31" s="38">
        <v>93.78</v>
      </c>
      <c r="DL31" s="38">
        <v>94.52</v>
      </c>
      <c r="DM31" s="38">
        <v>94.5</v>
      </c>
      <c r="DN31" s="38">
        <v>94.74</v>
      </c>
      <c r="DO31" s="38">
        <v>94.74</v>
      </c>
      <c r="DP31" s="38"/>
    </row>
    <row r="32" spans="1:120" s="28" customFormat="1" ht="14.25" customHeight="1">
      <c r="A32" s="28">
        <f t="shared" si="0"/>
        <v>31</v>
      </c>
      <c r="B32" s="28" t="s">
        <v>91</v>
      </c>
      <c r="C32" s="32" t="s">
        <v>141</v>
      </c>
      <c r="D32" s="31">
        <v>39148</v>
      </c>
      <c r="E32" s="31">
        <v>42801</v>
      </c>
      <c r="F32" s="30" t="s">
        <v>69</v>
      </c>
      <c r="G32" s="30" t="s">
        <v>109</v>
      </c>
      <c r="H32" s="63">
        <v>0.0475</v>
      </c>
      <c r="I32" s="102">
        <v>50000</v>
      </c>
      <c r="J32" s="30" t="s">
        <v>135</v>
      </c>
      <c r="K32" s="35">
        <v>97.7</v>
      </c>
      <c r="L32" s="35">
        <v>96.75</v>
      </c>
      <c r="M32" s="36">
        <v>98.95</v>
      </c>
      <c r="N32" s="36">
        <v>98</v>
      </c>
      <c r="O32" s="35">
        <v>97.6</v>
      </c>
      <c r="P32" s="37">
        <f>(Q32-R32)/R32</f>
        <v>0.011398963730569889</v>
      </c>
      <c r="Q32" s="35">
        <v>97.6</v>
      </c>
      <c r="R32" s="35">
        <v>96.5</v>
      </c>
      <c r="S32" s="35">
        <v>95.45</v>
      </c>
      <c r="T32" s="35">
        <v>93.95</v>
      </c>
      <c r="U32" s="35">
        <v>94.3</v>
      </c>
      <c r="V32" s="35">
        <v>93.45</v>
      </c>
      <c r="W32" s="35">
        <v>91.25</v>
      </c>
      <c r="X32" s="35">
        <v>91.35</v>
      </c>
      <c r="Y32" s="35">
        <v>91.25</v>
      </c>
      <c r="Z32" s="35">
        <v>93.75</v>
      </c>
      <c r="AA32" s="35">
        <v>90.55</v>
      </c>
      <c r="AB32" s="35">
        <v>91.15</v>
      </c>
      <c r="AC32" s="35">
        <v>90.55</v>
      </c>
      <c r="AD32" s="35">
        <v>88.87</v>
      </c>
      <c r="AE32" s="35">
        <v>87.4</v>
      </c>
      <c r="AF32" s="35">
        <v>87.8</v>
      </c>
      <c r="AG32" s="35">
        <v>88.5</v>
      </c>
      <c r="AH32" s="35">
        <v>87.4</v>
      </c>
      <c r="AI32" s="35">
        <v>86.2</v>
      </c>
      <c r="AJ32" s="35">
        <v>79.76</v>
      </c>
      <c r="AK32" s="35">
        <v>86.15</v>
      </c>
      <c r="AL32" s="35">
        <v>85.15</v>
      </c>
      <c r="AM32" s="35">
        <v>83.5</v>
      </c>
      <c r="AN32" s="35">
        <v>81.45</v>
      </c>
      <c r="AO32" s="35">
        <v>87.4</v>
      </c>
      <c r="AP32" s="35">
        <v>85.54</v>
      </c>
      <c r="AQ32" s="35">
        <v>88.95</v>
      </c>
      <c r="AR32" s="35">
        <v>89</v>
      </c>
      <c r="AS32" s="35">
        <v>93.52</v>
      </c>
      <c r="AT32" s="35">
        <v>93.42</v>
      </c>
      <c r="AU32" s="38">
        <v>93.56</v>
      </c>
      <c r="AV32" s="38">
        <v>93.24</v>
      </c>
      <c r="AW32" s="38">
        <v>90.78</v>
      </c>
      <c r="AX32" s="38">
        <v>91.1</v>
      </c>
      <c r="AY32" s="38">
        <v>91.4</v>
      </c>
      <c r="AZ32" s="38">
        <v>90.54</v>
      </c>
      <c r="BA32" s="38">
        <v>90</v>
      </c>
      <c r="BB32" s="38">
        <v>89.9</v>
      </c>
      <c r="BC32" s="38">
        <v>90.98</v>
      </c>
      <c r="BD32" s="38">
        <v>91.54</v>
      </c>
      <c r="BE32" s="38">
        <v>92.18</v>
      </c>
      <c r="BF32" s="38">
        <v>92.32</v>
      </c>
      <c r="BG32" s="38">
        <v>93.62</v>
      </c>
      <c r="BH32" s="38">
        <v>92.68</v>
      </c>
      <c r="BI32" s="38">
        <v>92.36</v>
      </c>
      <c r="BJ32" s="38">
        <v>90.94</v>
      </c>
      <c r="BK32" s="38">
        <v>92.06</v>
      </c>
      <c r="BL32" s="38">
        <v>91.56</v>
      </c>
      <c r="BM32" s="38">
        <v>90.3</v>
      </c>
      <c r="BN32" s="38">
        <v>93.23</v>
      </c>
      <c r="BO32" s="38">
        <v>92.1</v>
      </c>
      <c r="BP32" s="38">
        <v>92.29</v>
      </c>
      <c r="BQ32" s="38">
        <v>92.11</v>
      </c>
      <c r="BR32" s="38">
        <v>93.7</v>
      </c>
      <c r="BS32" s="38">
        <v>94.75</v>
      </c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</row>
    <row r="33" spans="1:120" s="28" customFormat="1" ht="47.25" customHeight="1">
      <c r="A33" s="24"/>
      <c r="B33" s="25" t="s">
        <v>62</v>
      </c>
      <c r="C33" s="95" t="s">
        <v>22</v>
      </c>
      <c r="D33" s="96" t="s">
        <v>63</v>
      </c>
      <c r="E33" s="96" t="s">
        <v>64</v>
      </c>
      <c r="F33" s="97" t="s">
        <v>65</v>
      </c>
      <c r="G33" s="98" t="s">
        <v>107</v>
      </c>
      <c r="H33" s="99" t="s">
        <v>66</v>
      </c>
      <c r="I33" s="87" t="s">
        <v>167</v>
      </c>
      <c r="J33" s="99" t="s">
        <v>67</v>
      </c>
      <c r="K33" s="93" t="s">
        <v>172</v>
      </c>
      <c r="L33" s="93" t="s">
        <v>227</v>
      </c>
      <c r="M33" s="94" t="s">
        <v>173</v>
      </c>
      <c r="N33" s="100" t="s">
        <v>228</v>
      </c>
      <c r="O33" s="94" t="s">
        <v>230</v>
      </c>
      <c r="P33" s="27" t="s">
        <v>229</v>
      </c>
      <c r="Q33" s="27">
        <v>39993</v>
      </c>
      <c r="R33" s="27">
        <v>39979</v>
      </c>
      <c r="S33" s="27">
        <v>39955</v>
      </c>
      <c r="T33" s="27">
        <v>39948</v>
      </c>
      <c r="U33" s="27">
        <v>39937</v>
      </c>
      <c r="V33" s="27">
        <v>39930</v>
      </c>
      <c r="W33" s="27">
        <v>39920</v>
      </c>
      <c r="X33" s="27">
        <v>39903</v>
      </c>
      <c r="Y33" s="27">
        <v>39888</v>
      </c>
      <c r="Z33" s="27">
        <v>39878</v>
      </c>
      <c r="AA33" s="27">
        <v>39871</v>
      </c>
      <c r="AB33" s="27">
        <v>39864</v>
      </c>
      <c r="AC33" s="27">
        <v>39857</v>
      </c>
      <c r="AD33" s="27">
        <v>39850</v>
      </c>
      <c r="AE33" s="27">
        <v>39843</v>
      </c>
      <c r="AF33" s="27">
        <v>39836</v>
      </c>
      <c r="AG33" s="27">
        <v>39829</v>
      </c>
      <c r="AH33" s="27">
        <v>39822</v>
      </c>
      <c r="AI33" s="27">
        <v>39804</v>
      </c>
      <c r="AJ33" s="27">
        <v>39794</v>
      </c>
      <c r="AK33" s="27">
        <v>39787</v>
      </c>
      <c r="AL33" s="27">
        <v>39780</v>
      </c>
      <c r="AM33" s="27">
        <v>39776</v>
      </c>
      <c r="AN33" s="27">
        <v>39766</v>
      </c>
      <c r="AO33" s="27">
        <v>39752</v>
      </c>
      <c r="AP33" s="27">
        <v>39738</v>
      </c>
      <c r="AQ33" s="27">
        <v>39731</v>
      </c>
      <c r="AR33" s="27">
        <v>39717</v>
      </c>
      <c r="AS33" s="27">
        <v>39710</v>
      </c>
      <c r="AT33" s="27">
        <v>39703</v>
      </c>
      <c r="AU33" s="27">
        <v>39699</v>
      </c>
      <c r="AV33" s="27">
        <v>39692</v>
      </c>
      <c r="AW33" s="27">
        <v>39654</v>
      </c>
      <c r="AX33" s="27">
        <v>39647</v>
      </c>
      <c r="AY33" s="27">
        <v>39640</v>
      </c>
      <c r="AZ33" s="27">
        <v>39633</v>
      </c>
      <c r="BA33" s="27">
        <v>39623</v>
      </c>
      <c r="BB33" s="27">
        <v>39616</v>
      </c>
      <c r="BC33" s="27">
        <v>39605</v>
      </c>
      <c r="BD33" s="27">
        <v>39601</v>
      </c>
      <c r="BE33" s="27">
        <v>39591</v>
      </c>
      <c r="BF33" s="27">
        <v>39584</v>
      </c>
      <c r="BG33" s="27">
        <v>39577</v>
      </c>
      <c r="BH33" s="27">
        <v>39573</v>
      </c>
      <c r="BI33" s="27">
        <v>39563</v>
      </c>
      <c r="BJ33" s="27">
        <v>39557</v>
      </c>
      <c r="BK33" s="27">
        <v>39738</v>
      </c>
      <c r="BL33" s="27">
        <v>39731</v>
      </c>
      <c r="BM33" s="27">
        <v>39717</v>
      </c>
      <c r="BN33" s="27">
        <v>39710</v>
      </c>
      <c r="BO33" s="27">
        <v>39703</v>
      </c>
      <c r="BP33" s="27">
        <v>39699</v>
      </c>
      <c r="BQ33" s="27">
        <v>39692</v>
      </c>
      <c r="BR33" s="27">
        <v>39654</v>
      </c>
      <c r="BS33" s="27">
        <v>39647</v>
      </c>
      <c r="BT33" s="27">
        <v>39640</v>
      </c>
      <c r="BU33" s="27">
        <v>39633</v>
      </c>
      <c r="BV33" s="27">
        <v>39623</v>
      </c>
      <c r="BW33" s="27">
        <v>39616</v>
      </c>
      <c r="BX33" s="27">
        <v>39605</v>
      </c>
      <c r="BY33" s="27">
        <v>39601</v>
      </c>
      <c r="BZ33" s="27">
        <v>39591</v>
      </c>
      <c r="CA33" s="27">
        <v>39584</v>
      </c>
      <c r="CB33" s="27">
        <v>39577</v>
      </c>
      <c r="CC33" s="27">
        <v>39573</v>
      </c>
      <c r="CD33" s="27">
        <v>39563</v>
      </c>
      <c r="CE33" s="27">
        <v>39557</v>
      </c>
      <c r="CF33" s="26"/>
      <c r="CG33" s="26"/>
      <c r="CH33" s="26"/>
      <c r="CI33" s="26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</row>
    <row r="34" spans="1:93" s="28" customFormat="1" ht="14.25" customHeight="1">
      <c r="A34" s="28">
        <f>A32+1</f>
        <v>32</v>
      </c>
      <c r="B34" s="28" t="s">
        <v>124</v>
      </c>
      <c r="C34" s="32" t="s">
        <v>103</v>
      </c>
      <c r="D34" s="31">
        <v>36937</v>
      </c>
      <c r="E34" s="31">
        <v>40589</v>
      </c>
      <c r="F34" s="30" t="s">
        <v>69</v>
      </c>
      <c r="G34" s="30" t="s">
        <v>159</v>
      </c>
      <c r="H34" s="63">
        <v>0.07375</v>
      </c>
      <c r="I34" s="102">
        <v>1000</v>
      </c>
      <c r="J34" s="30" t="s">
        <v>135</v>
      </c>
      <c r="K34" s="35">
        <v>106</v>
      </c>
      <c r="L34" s="35">
        <v>105.9</v>
      </c>
      <c r="M34" s="36">
        <v>106.72</v>
      </c>
      <c r="N34" s="36">
        <v>106.56</v>
      </c>
      <c r="O34" s="35">
        <v>106.02</v>
      </c>
      <c r="P34" s="37">
        <f>(Q34-R34)/R34</f>
        <v>0.0011331444759205885</v>
      </c>
      <c r="Q34" s="35">
        <v>106.02</v>
      </c>
      <c r="R34" s="35">
        <v>105.9</v>
      </c>
      <c r="S34" s="35">
        <v>106.5</v>
      </c>
      <c r="T34" s="35">
        <v>106.11</v>
      </c>
      <c r="U34" s="35">
        <v>106.22</v>
      </c>
      <c r="V34" s="35">
        <v>105.9</v>
      </c>
      <c r="W34" s="35">
        <v>105.1</v>
      </c>
      <c r="X34" s="35">
        <v>105.34</v>
      </c>
      <c r="Y34" s="35">
        <v>105.08</v>
      </c>
      <c r="Z34" s="35">
        <v>105.48</v>
      </c>
      <c r="AA34" s="35">
        <v>105.86</v>
      </c>
      <c r="AB34" s="35">
        <v>105.5</v>
      </c>
      <c r="AC34" s="35">
        <v>105.86</v>
      </c>
      <c r="AD34" s="35">
        <v>105.86</v>
      </c>
      <c r="AE34" s="35">
        <v>104.8</v>
      </c>
      <c r="AF34" s="35">
        <v>105.5</v>
      </c>
      <c r="AG34" s="35">
        <v>105.48</v>
      </c>
      <c r="AH34" s="35">
        <v>104.67</v>
      </c>
      <c r="AI34" s="35">
        <v>103.54</v>
      </c>
      <c r="AJ34" s="35">
        <v>103.48</v>
      </c>
      <c r="AK34" s="35">
        <v>103</v>
      </c>
      <c r="AL34" s="35">
        <v>101.62</v>
      </c>
      <c r="AM34" s="35">
        <v>102.15</v>
      </c>
      <c r="AN34" s="35">
        <v>101.75</v>
      </c>
      <c r="AO34" s="35">
        <v>100.02</v>
      </c>
      <c r="AP34" s="35">
        <v>99.84</v>
      </c>
      <c r="AQ34" s="35">
        <v>100.25</v>
      </c>
      <c r="AR34" s="35">
        <v>103.8</v>
      </c>
      <c r="AS34" s="35">
        <v>103</v>
      </c>
      <c r="AT34" s="35">
        <v>104.16</v>
      </c>
      <c r="AU34" s="38">
        <v>104.42</v>
      </c>
      <c r="AV34" s="38">
        <v>104.44</v>
      </c>
      <c r="AW34" s="38">
        <v>103.76</v>
      </c>
      <c r="AX34" s="38">
        <v>103.52</v>
      </c>
      <c r="AY34" s="38">
        <v>103.9</v>
      </c>
      <c r="AZ34" s="38">
        <v>103.58</v>
      </c>
      <c r="BA34" s="38">
        <v>103.04</v>
      </c>
      <c r="BB34" s="38">
        <v>102.77</v>
      </c>
      <c r="BC34" s="38">
        <v>103.45</v>
      </c>
      <c r="BD34" s="38">
        <v>104.18</v>
      </c>
      <c r="BE34" s="38">
        <v>104.62</v>
      </c>
      <c r="BF34" s="38">
        <v>104.77</v>
      </c>
      <c r="BG34" s="38">
        <v>105.76</v>
      </c>
      <c r="BH34" s="38">
        <v>105.13</v>
      </c>
      <c r="BI34" s="38">
        <v>104.93</v>
      </c>
      <c r="BJ34" s="38">
        <v>104.45</v>
      </c>
      <c r="BK34" s="38">
        <v>104.76</v>
      </c>
      <c r="BL34" s="38">
        <v>104.49</v>
      </c>
      <c r="BM34" s="38">
        <v>105.06</v>
      </c>
      <c r="BN34" s="38">
        <v>106.14</v>
      </c>
      <c r="BO34" s="38">
        <v>105.81</v>
      </c>
      <c r="BP34" s="38">
        <v>106.97</v>
      </c>
      <c r="BQ34" s="38">
        <v>106.48</v>
      </c>
      <c r="BR34" s="38">
        <v>107.59</v>
      </c>
      <c r="BS34" s="38">
        <v>106.79</v>
      </c>
      <c r="BT34" s="38">
        <v>107.07</v>
      </c>
      <c r="BU34" s="38">
        <v>106.6</v>
      </c>
      <c r="BV34" s="38">
        <v>106.68</v>
      </c>
      <c r="BW34" s="38">
        <v>106.07</v>
      </c>
      <c r="BX34" s="38">
        <v>106.06</v>
      </c>
      <c r="BY34" s="38">
        <v>106.84</v>
      </c>
      <c r="BZ34" s="38">
        <v>107.24</v>
      </c>
      <c r="CA34" s="38">
        <v>107.37</v>
      </c>
      <c r="CB34" s="38">
        <v>107.35</v>
      </c>
      <c r="CC34" s="38">
        <v>107.37</v>
      </c>
      <c r="CD34" s="38">
        <v>107.45</v>
      </c>
      <c r="CE34" s="38">
        <v>107.45</v>
      </c>
      <c r="CF34" s="38">
        <v>107.03</v>
      </c>
      <c r="CG34" s="38">
        <v>107.29</v>
      </c>
      <c r="CH34" s="38">
        <v>107.39</v>
      </c>
      <c r="CI34" s="38">
        <v>107.17</v>
      </c>
      <c r="CJ34" s="38">
        <v>106.9</v>
      </c>
      <c r="CK34" s="38">
        <v>107.3</v>
      </c>
      <c r="CL34" s="38">
        <v>107.3</v>
      </c>
      <c r="CM34" s="38">
        <v>107.4</v>
      </c>
      <c r="CN34" s="38">
        <v>107.7</v>
      </c>
      <c r="CO34" s="38">
        <v>107.7</v>
      </c>
    </row>
    <row r="35" spans="1:93" s="28" customFormat="1" ht="14.25" customHeight="1">
      <c r="A35" s="28">
        <f>A34+1</f>
        <v>33</v>
      </c>
      <c r="B35" s="28" t="s">
        <v>124</v>
      </c>
      <c r="C35" s="32" t="s">
        <v>104</v>
      </c>
      <c r="D35" s="31">
        <v>39254</v>
      </c>
      <c r="E35" s="31">
        <v>41813</v>
      </c>
      <c r="F35" s="30" t="s">
        <v>69</v>
      </c>
      <c r="G35" s="30" t="s">
        <v>159</v>
      </c>
      <c r="H35" s="63">
        <v>0.0525</v>
      </c>
      <c r="I35" s="102">
        <v>50000</v>
      </c>
      <c r="J35" s="30" t="s">
        <v>135</v>
      </c>
      <c r="K35" s="35">
        <v>98.22</v>
      </c>
      <c r="L35" s="35">
        <v>97.55</v>
      </c>
      <c r="M35" s="36">
        <v>99.08</v>
      </c>
      <c r="N35" s="36">
        <v>98.32</v>
      </c>
      <c r="O35" s="35">
        <v>98.26</v>
      </c>
      <c r="P35" s="37">
        <f>(Q35-R35)/R35</f>
        <v>0.00945140743784674</v>
      </c>
      <c r="Q35" s="35">
        <v>98.26</v>
      </c>
      <c r="R35" s="35">
        <v>97.34</v>
      </c>
      <c r="S35" s="35">
        <v>96.4</v>
      </c>
      <c r="T35" s="35">
        <v>96.22</v>
      </c>
      <c r="U35" s="35">
        <v>94.22</v>
      </c>
      <c r="V35" s="35">
        <v>93.8</v>
      </c>
      <c r="W35" s="35">
        <v>92.6</v>
      </c>
      <c r="X35" s="35">
        <v>91.8</v>
      </c>
      <c r="Y35" s="35">
        <v>91.94</v>
      </c>
      <c r="Z35" s="35">
        <v>93.13</v>
      </c>
      <c r="AA35" s="35">
        <v>92.82</v>
      </c>
      <c r="AB35" s="35">
        <v>93.5</v>
      </c>
      <c r="AC35" s="35">
        <v>92.94</v>
      </c>
      <c r="AD35" s="35">
        <v>91.9</v>
      </c>
      <c r="AE35" s="35">
        <v>90.58</v>
      </c>
      <c r="AF35" s="35">
        <v>92.5</v>
      </c>
      <c r="AG35" s="35">
        <v>92.23</v>
      </c>
      <c r="AH35" s="35">
        <v>92.2</v>
      </c>
      <c r="AI35" s="35">
        <v>89.76</v>
      </c>
      <c r="AJ35" s="35">
        <v>89.25</v>
      </c>
      <c r="AK35" s="35">
        <v>89.03</v>
      </c>
      <c r="AL35" s="35">
        <v>89</v>
      </c>
      <c r="AM35" s="35">
        <v>88.4</v>
      </c>
      <c r="AN35" s="35">
        <v>88.41</v>
      </c>
      <c r="AO35" s="35">
        <v>86.66</v>
      </c>
      <c r="AP35" s="35">
        <v>86.56</v>
      </c>
      <c r="AQ35" s="35">
        <v>89.8</v>
      </c>
      <c r="AR35" s="35">
        <v>92.47</v>
      </c>
      <c r="AS35" s="35">
        <v>94.01</v>
      </c>
      <c r="AT35" s="35">
        <v>94.32</v>
      </c>
      <c r="AU35" s="38">
        <v>94.46</v>
      </c>
      <c r="AV35" s="38">
        <v>94.9</v>
      </c>
      <c r="AW35" s="38">
        <v>93.78</v>
      </c>
      <c r="AX35" s="38">
        <v>93.95</v>
      </c>
      <c r="AY35" s="38">
        <v>93.86</v>
      </c>
      <c r="AZ35" s="38">
        <v>93.83</v>
      </c>
      <c r="BA35" s="38">
        <v>94.24</v>
      </c>
      <c r="BB35" s="38">
        <v>94.59</v>
      </c>
      <c r="BC35" s="38">
        <v>95.64</v>
      </c>
      <c r="BD35" s="38">
        <v>96.76</v>
      </c>
      <c r="BE35" s="38">
        <v>97.7</v>
      </c>
      <c r="BF35" s="38">
        <v>97.39</v>
      </c>
      <c r="BG35" s="38">
        <v>98.7</v>
      </c>
      <c r="BH35" s="38">
        <v>97.02</v>
      </c>
      <c r="BI35" s="38">
        <v>95.85</v>
      </c>
      <c r="BJ35" s="38">
        <v>95.4</v>
      </c>
      <c r="BK35" s="38">
        <v>96.49</v>
      </c>
      <c r="BL35" s="38">
        <v>95.87</v>
      </c>
      <c r="BM35" s="38">
        <v>95.94</v>
      </c>
      <c r="BN35" s="38">
        <v>97.76</v>
      </c>
      <c r="BO35" s="38">
        <v>98</v>
      </c>
      <c r="BP35" s="38">
        <v>98.25</v>
      </c>
      <c r="BQ35" s="38">
        <v>97.73</v>
      </c>
      <c r="BR35" s="38">
        <v>98.21</v>
      </c>
      <c r="BS35" s="38">
        <v>98.88</v>
      </c>
      <c r="BT35" s="38">
        <v>99.15</v>
      </c>
      <c r="BU35" s="38">
        <v>99.26</v>
      </c>
      <c r="BV35" s="38">
        <v>99.36</v>
      </c>
      <c r="BW35" s="38">
        <v>98.38</v>
      </c>
      <c r="BX35" s="38">
        <v>97.64</v>
      </c>
      <c r="BY35" s="38">
        <v>98.73</v>
      </c>
      <c r="BZ35" s="38">
        <v>99.79</v>
      </c>
      <c r="CA35" s="38">
        <v>99.51</v>
      </c>
      <c r="CB35" s="38">
        <v>100.48</v>
      </c>
      <c r="CC35" s="38">
        <v>100.6</v>
      </c>
      <c r="CD35" s="38">
        <v>100.86</v>
      </c>
      <c r="CE35" s="38">
        <v>100.52</v>
      </c>
      <c r="CF35" s="38">
        <v>99.98</v>
      </c>
      <c r="CG35" s="38">
        <v>100.1</v>
      </c>
      <c r="CH35" s="38">
        <v>100.06</v>
      </c>
      <c r="CI35" s="38">
        <v>99.02</v>
      </c>
      <c r="CJ35" s="38">
        <v>100.07</v>
      </c>
      <c r="CK35" s="38">
        <v>100.17</v>
      </c>
      <c r="CL35" s="38">
        <v>99.89</v>
      </c>
      <c r="CM35" s="38">
        <v>99.89</v>
      </c>
      <c r="CN35" s="38">
        <v>100.46</v>
      </c>
      <c r="CO35" s="38">
        <v>100.46</v>
      </c>
    </row>
    <row r="36" spans="1:93" s="28" customFormat="1" ht="14.25" customHeight="1">
      <c r="A36" s="28">
        <f>A35+1</f>
        <v>34</v>
      </c>
      <c r="B36" s="28" t="s">
        <v>124</v>
      </c>
      <c r="C36" s="32" t="s">
        <v>174</v>
      </c>
      <c r="D36" s="31">
        <v>39624</v>
      </c>
      <c r="E36" s="31">
        <v>42192</v>
      </c>
      <c r="F36" s="30" t="s">
        <v>69</v>
      </c>
      <c r="G36" s="30" t="s">
        <v>159</v>
      </c>
      <c r="H36" s="63">
        <v>0.065</v>
      </c>
      <c r="I36" s="102">
        <v>50000</v>
      </c>
      <c r="J36" s="30" t="s">
        <v>135</v>
      </c>
      <c r="K36" s="35">
        <v>101.71</v>
      </c>
      <c r="L36" s="35">
        <v>100.78</v>
      </c>
      <c r="M36" s="36">
        <v>103.06</v>
      </c>
      <c r="N36" s="36">
        <v>102.63</v>
      </c>
      <c r="O36" s="35">
        <v>101.65</v>
      </c>
      <c r="P36" s="37">
        <f>(Q36-R36)/R36</f>
        <v>0.010537826821751688</v>
      </c>
      <c r="Q36" s="35">
        <v>101.65</v>
      </c>
      <c r="R36" s="35">
        <v>100.59</v>
      </c>
      <c r="S36" s="35">
        <v>97.54</v>
      </c>
      <c r="T36" s="35">
        <v>97.75</v>
      </c>
      <c r="U36" s="35">
        <v>96.89</v>
      </c>
      <c r="V36" s="35">
        <v>95.2</v>
      </c>
      <c r="W36" s="35">
        <v>94.57</v>
      </c>
      <c r="X36" s="35">
        <v>93.62</v>
      </c>
      <c r="Y36" s="35">
        <v>95.4</v>
      </c>
      <c r="Z36" s="35">
        <v>97</v>
      </c>
      <c r="AA36" s="35">
        <v>97</v>
      </c>
      <c r="AB36" s="35">
        <v>96.97</v>
      </c>
      <c r="AC36" s="35">
        <v>95.62</v>
      </c>
      <c r="AD36" s="35">
        <v>93.68</v>
      </c>
      <c r="AE36" s="35">
        <v>93.49</v>
      </c>
      <c r="AF36" s="35">
        <v>94.94</v>
      </c>
      <c r="AG36" s="35">
        <v>96.04</v>
      </c>
      <c r="AH36" s="35">
        <v>97.69</v>
      </c>
      <c r="AI36" s="35">
        <v>93.94</v>
      </c>
      <c r="AJ36" s="35">
        <v>91.22</v>
      </c>
      <c r="AK36" s="35">
        <v>91.1</v>
      </c>
      <c r="AL36" s="35">
        <v>91.03</v>
      </c>
      <c r="AM36" s="35">
        <v>90.71</v>
      </c>
      <c r="AN36" s="35">
        <v>92.54</v>
      </c>
      <c r="AO36" s="35">
        <v>88.3</v>
      </c>
      <c r="AP36" s="35">
        <v>89.94</v>
      </c>
      <c r="AQ36" s="35">
        <v>93.84</v>
      </c>
      <c r="AR36" s="35">
        <v>95.52</v>
      </c>
      <c r="AS36" s="35">
        <v>96.89</v>
      </c>
      <c r="AT36" s="35">
        <v>99.57</v>
      </c>
      <c r="AU36" s="38">
        <v>99.82</v>
      </c>
      <c r="AV36" s="38">
        <v>99.82</v>
      </c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</row>
    <row r="37" spans="1:91" s="28" customFormat="1" ht="14.25" customHeight="1">
      <c r="A37" s="28">
        <f>A36+1</f>
        <v>35</v>
      </c>
      <c r="B37" s="28" t="s">
        <v>111</v>
      </c>
      <c r="C37" s="32" t="s">
        <v>110</v>
      </c>
      <c r="D37" s="31">
        <v>38750</v>
      </c>
      <c r="E37" s="31">
        <v>40576</v>
      </c>
      <c r="F37" s="30" t="s">
        <v>69</v>
      </c>
      <c r="G37" s="30" t="s">
        <v>109</v>
      </c>
      <c r="H37" s="63">
        <v>0.0375</v>
      </c>
      <c r="I37" s="102">
        <v>50000</v>
      </c>
      <c r="J37" s="30" t="s">
        <v>135</v>
      </c>
      <c r="K37" s="35">
        <v>102.14</v>
      </c>
      <c r="L37" s="35">
        <v>102.18</v>
      </c>
      <c r="M37" s="36">
        <v>102.32</v>
      </c>
      <c r="N37" s="36">
        <v>102.54</v>
      </c>
      <c r="O37" s="35">
        <v>102.18</v>
      </c>
      <c r="P37" s="37">
        <f>(Q37-R37)/R37</f>
        <v>0.00019577133907605943</v>
      </c>
      <c r="Q37" s="35">
        <v>102.18</v>
      </c>
      <c r="R37" s="35">
        <v>102.16</v>
      </c>
      <c r="S37" s="35">
        <v>102.08</v>
      </c>
      <c r="T37" s="35">
        <v>102.22</v>
      </c>
      <c r="U37" s="35">
        <v>101.52</v>
      </c>
      <c r="V37" s="35">
        <v>101.32</v>
      </c>
      <c r="W37" s="35">
        <v>100.86</v>
      </c>
      <c r="X37" s="35">
        <v>100.74</v>
      </c>
      <c r="Y37" s="35">
        <v>100.8</v>
      </c>
      <c r="Z37" s="35">
        <v>100.98</v>
      </c>
      <c r="AA37" s="35">
        <v>101.08</v>
      </c>
      <c r="AB37" s="35">
        <v>101</v>
      </c>
      <c r="AC37" s="35">
        <v>101.08</v>
      </c>
      <c r="AD37" s="35">
        <v>100.64</v>
      </c>
      <c r="AE37" s="35">
        <v>100.04</v>
      </c>
      <c r="AF37" s="35">
        <v>99.41</v>
      </c>
      <c r="AG37" s="35">
        <v>99.15</v>
      </c>
      <c r="AH37" s="35">
        <v>99</v>
      </c>
      <c r="AI37" s="35">
        <v>98.16</v>
      </c>
      <c r="AJ37" s="35">
        <v>97.2</v>
      </c>
      <c r="AK37" s="35">
        <v>97.14</v>
      </c>
      <c r="AL37" s="35">
        <v>96.64</v>
      </c>
      <c r="AM37" s="35">
        <v>97</v>
      </c>
      <c r="AN37" s="35">
        <v>95.94</v>
      </c>
      <c r="AO37" s="35">
        <v>93.24</v>
      </c>
      <c r="AP37" s="35">
        <v>93.74</v>
      </c>
      <c r="AQ37" s="35">
        <v>94.13</v>
      </c>
      <c r="AR37" s="35">
        <v>94.99</v>
      </c>
      <c r="AS37" s="35">
        <v>95.48</v>
      </c>
      <c r="AT37" s="35">
        <v>96.28</v>
      </c>
      <c r="AU37" s="38">
        <v>96.5</v>
      </c>
      <c r="AV37" s="38">
        <v>95.46</v>
      </c>
      <c r="AW37" s="38">
        <v>95.22</v>
      </c>
      <c r="AX37" s="38">
        <v>95.14</v>
      </c>
      <c r="AY37" s="38">
        <v>95.32</v>
      </c>
      <c r="AZ37" s="38">
        <v>95.45</v>
      </c>
      <c r="BA37" s="38">
        <v>95.11</v>
      </c>
      <c r="BB37" s="38">
        <v>94.82</v>
      </c>
      <c r="BC37" s="38">
        <v>95.15</v>
      </c>
      <c r="BD37" s="38">
        <v>95.88</v>
      </c>
      <c r="BE37" s="38">
        <v>95.92</v>
      </c>
      <c r="BF37" s="38">
        <v>96.31</v>
      </c>
      <c r="BG37" s="38">
        <v>96.84</v>
      </c>
      <c r="BH37" s="38">
        <v>96.63</v>
      </c>
      <c r="BI37" s="38">
        <v>95.99</v>
      </c>
      <c r="BJ37" s="38">
        <v>95.75</v>
      </c>
      <c r="BK37" s="38">
        <v>96.84</v>
      </c>
      <c r="BL37" s="38">
        <v>96.48</v>
      </c>
      <c r="BM37" s="38">
        <v>95.66</v>
      </c>
      <c r="BN37" s="38">
        <v>96.83</v>
      </c>
      <c r="BO37" s="38">
        <v>96.44</v>
      </c>
      <c r="BP37" s="38">
        <v>97.09</v>
      </c>
      <c r="BQ37" s="38">
        <v>96.88</v>
      </c>
      <c r="BR37" s="38">
        <v>97.71</v>
      </c>
      <c r="BS37" s="38">
        <v>96.88</v>
      </c>
      <c r="BT37" s="38">
        <v>97.13</v>
      </c>
      <c r="BU37" s="38">
        <v>96.19</v>
      </c>
      <c r="BV37" s="38">
        <v>96.35</v>
      </c>
      <c r="BW37" s="38">
        <v>95.84</v>
      </c>
      <c r="BX37" s="38">
        <v>96.01</v>
      </c>
      <c r="BY37" s="38">
        <v>97.1</v>
      </c>
      <c r="BZ37" s="38">
        <v>97.19</v>
      </c>
      <c r="CA37" s="38">
        <v>96.84</v>
      </c>
      <c r="CB37" s="38">
        <v>96.96</v>
      </c>
      <c r="CC37" s="38">
        <v>96.81</v>
      </c>
      <c r="CD37" s="38">
        <v>96.84</v>
      </c>
      <c r="CE37" s="38">
        <v>96.97</v>
      </c>
      <c r="CF37" s="38">
        <v>96.3</v>
      </c>
      <c r="CG37" s="38">
        <v>96.51</v>
      </c>
      <c r="CH37" s="38">
        <v>96.54</v>
      </c>
      <c r="CI37" s="38">
        <v>96.16</v>
      </c>
      <c r="CJ37" s="38">
        <v>95.79</v>
      </c>
      <c r="CK37" s="38">
        <v>96.15</v>
      </c>
      <c r="CL37" s="38">
        <v>95.97</v>
      </c>
      <c r="CM37" s="38">
        <v>95.97</v>
      </c>
    </row>
    <row r="38" spans="1:91" s="28" customFormat="1" ht="14.25" customHeight="1">
      <c r="A38" s="28">
        <f>A37+1</f>
        <v>36</v>
      </c>
      <c r="B38" s="28" t="s">
        <v>112</v>
      </c>
      <c r="C38" s="77" t="s">
        <v>113</v>
      </c>
      <c r="D38" s="31">
        <v>37666</v>
      </c>
      <c r="E38" s="31">
        <v>41319</v>
      </c>
      <c r="F38" s="30" t="s">
        <v>69</v>
      </c>
      <c r="G38" s="30" t="s">
        <v>109</v>
      </c>
      <c r="H38" s="63">
        <v>0.05125</v>
      </c>
      <c r="I38" s="102">
        <v>1000</v>
      </c>
      <c r="J38" s="30" t="s">
        <v>135</v>
      </c>
      <c r="K38" s="35">
        <v>105.36</v>
      </c>
      <c r="L38" s="35">
        <v>105.12</v>
      </c>
      <c r="M38" s="36">
        <v>105.84</v>
      </c>
      <c r="N38" s="36">
        <v>105.9</v>
      </c>
      <c r="O38" s="35">
        <v>105.42</v>
      </c>
      <c r="P38" s="37">
        <f>(Q38-R38)/R38</f>
        <v>0.0040000000000000166</v>
      </c>
      <c r="Q38" s="35">
        <v>105.42</v>
      </c>
      <c r="R38" s="35">
        <v>105</v>
      </c>
      <c r="S38" s="35">
        <v>104.98</v>
      </c>
      <c r="T38" s="35">
        <v>105.4</v>
      </c>
      <c r="U38" s="35">
        <v>104.9</v>
      </c>
      <c r="V38" s="35">
        <v>104.9</v>
      </c>
      <c r="W38" s="35">
        <v>103.04</v>
      </c>
      <c r="X38" s="35">
        <v>102.7</v>
      </c>
      <c r="Y38" s="35">
        <v>104</v>
      </c>
      <c r="Z38" s="35">
        <v>103.84</v>
      </c>
      <c r="AA38" s="35">
        <v>103.56</v>
      </c>
      <c r="AB38" s="35">
        <v>103.96</v>
      </c>
      <c r="AC38" s="35">
        <v>103.32</v>
      </c>
      <c r="AD38" s="35">
        <v>102.8</v>
      </c>
      <c r="AE38" s="35">
        <v>101.5</v>
      </c>
      <c r="AF38" s="35">
        <v>101.16</v>
      </c>
      <c r="AG38" s="35">
        <v>103</v>
      </c>
      <c r="AH38" s="35">
        <v>102.5</v>
      </c>
      <c r="AI38" s="35">
        <v>101.26</v>
      </c>
      <c r="AJ38" s="35">
        <v>98.65</v>
      </c>
      <c r="AK38" s="35">
        <v>98.6</v>
      </c>
      <c r="AL38" s="35">
        <v>99</v>
      </c>
      <c r="AM38" s="35">
        <v>97.1</v>
      </c>
      <c r="AN38" s="35">
        <v>97.75</v>
      </c>
      <c r="AO38" s="35">
        <v>93.56</v>
      </c>
      <c r="AP38" s="35">
        <v>92.45</v>
      </c>
      <c r="AQ38" s="35">
        <v>91.53</v>
      </c>
      <c r="AR38" s="35">
        <v>97.27</v>
      </c>
      <c r="AS38" s="35">
        <v>98.2</v>
      </c>
      <c r="AT38" s="35">
        <v>99.44</v>
      </c>
      <c r="AU38" s="38">
        <v>99.52</v>
      </c>
      <c r="AV38" s="38">
        <v>99.04</v>
      </c>
      <c r="AW38" s="38">
        <v>97.66</v>
      </c>
      <c r="AX38" s="38">
        <v>97.52</v>
      </c>
      <c r="AY38" s="38">
        <v>98.3</v>
      </c>
      <c r="AZ38" s="38">
        <v>97.8</v>
      </c>
      <c r="BA38" s="38">
        <v>96.75</v>
      </c>
      <c r="BB38" s="38">
        <v>96.37</v>
      </c>
      <c r="BC38" s="38">
        <v>98</v>
      </c>
      <c r="BD38" s="38">
        <v>99.37</v>
      </c>
      <c r="BE38" s="38">
        <v>99.81</v>
      </c>
      <c r="BF38" s="38">
        <v>99.42</v>
      </c>
      <c r="BG38" s="38">
        <v>100.94</v>
      </c>
      <c r="BH38" s="38">
        <v>100.11</v>
      </c>
      <c r="BI38" s="38">
        <v>99.9</v>
      </c>
      <c r="BJ38" s="38">
        <v>98.42</v>
      </c>
      <c r="BK38" s="38">
        <v>100.35</v>
      </c>
      <c r="BL38" s="38">
        <v>99.19</v>
      </c>
      <c r="BM38" s="38">
        <v>99.71</v>
      </c>
      <c r="BN38" s="38">
        <v>101.48</v>
      </c>
      <c r="BO38" s="38">
        <v>101.42</v>
      </c>
      <c r="BP38" s="38">
        <v>100.81</v>
      </c>
      <c r="BQ38" s="38">
        <v>101.18</v>
      </c>
      <c r="BR38" s="38">
        <v>101.52</v>
      </c>
      <c r="BS38" s="38">
        <v>101</v>
      </c>
      <c r="BT38" s="38">
        <v>100.25</v>
      </c>
      <c r="BU38" s="38">
        <v>100.42</v>
      </c>
      <c r="BV38" s="38">
        <v>99.6</v>
      </c>
      <c r="BW38" s="38">
        <v>99.56</v>
      </c>
      <c r="BX38" s="38">
        <v>99.59</v>
      </c>
      <c r="BY38" s="38">
        <v>100.5</v>
      </c>
      <c r="BZ38" s="38">
        <v>101.19</v>
      </c>
      <c r="CA38" s="38">
        <v>100.97</v>
      </c>
      <c r="CB38" s="38">
        <v>100.84</v>
      </c>
      <c r="CC38" s="38">
        <v>101.22</v>
      </c>
      <c r="CD38" s="38">
        <v>101.51</v>
      </c>
      <c r="CE38" s="38">
        <v>101.31</v>
      </c>
      <c r="CF38" s="38">
        <v>100.26</v>
      </c>
      <c r="CG38" s="38">
        <v>100.75</v>
      </c>
      <c r="CH38" s="38">
        <v>100.41</v>
      </c>
      <c r="CI38" s="38">
        <v>99.93</v>
      </c>
      <c r="CJ38" s="38">
        <v>99.3</v>
      </c>
      <c r="CK38" s="38">
        <v>100</v>
      </c>
      <c r="CL38" s="38">
        <v>99.95</v>
      </c>
      <c r="CM38" s="38">
        <v>99.95</v>
      </c>
    </row>
    <row r="39" spans="1:91" s="28" customFormat="1" ht="14.25" customHeight="1">
      <c r="A39" s="28">
        <f aca="true" t="shared" si="1" ref="A39:A61">A38+1</f>
        <v>37</v>
      </c>
      <c r="B39" s="28" t="s">
        <v>111</v>
      </c>
      <c r="C39" s="32" t="s">
        <v>114</v>
      </c>
      <c r="D39" s="31">
        <v>38750</v>
      </c>
      <c r="E39" s="31">
        <v>42402</v>
      </c>
      <c r="F39" s="30" t="s">
        <v>69</v>
      </c>
      <c r="G39" s="30" t="s">
        <v>109</v>
      </c>
      <c r="H39" s="63">
        <v>0.04375</v>
      </c>
      <c r="I39" s="102">
        <v>50000</v>
      </c>
      <c r="J39" s="30" t="s">
        <v>135</v>
      </c>
      <c r="K39" s="35">
        <v>98.3</v>
      </c>
      <c r="L39" s="35">
        <v>97.72</v>
      </c>
      <c r="M39" s="36">
        <v>99.72</v>
      </c>
      <c r="N39" s="36">
        <v>98.58</v>
      </c>
      <c r="O39" s="35">
        <v>98.32</v>
      </c>
      <c r="P39" s="37">
        <f>(Q39-R39)/R39</f>
        <v>0.01444490301279397</v>
      </c>
      <c r="Q39" s="35">
        <v>98.32</v>
      </c>
      <c r="R39" s="35">
        <v>96.92</v>
      </c>
      <c r="S39" s="35">
        <v>96.66</v>
      </c>
      <c r="T39" s="35">
        <v>97.46</v>
      </c>
      <c r="U39" s="35">
        <v>96.46</v>
      </c>
      <c r="V39" s="35">
        <v>96.02</v>
      </c>
      <c r="W39" s="35">
        <v>95.26</v>
      </c>
      <c r="X39" s="35">
        <v>94.54</v>
      </c>
      <c r="Y39" s="35">
        <v>96.56</v>
      </c>
      <c r="Z39" s="35">
        <v>97.2</v>
      </c>
      <c r="AA39" s="35">
        <v>96</v>
      </c>
      <c r="AB39" s="35">
        <v>96.26</v>
      </c>
      <c r="AC39" s="35">
        <v>96</v>
      </c>
      <c r="AD39" s="35">
        <v>94.48</v>
      </c>
      <c r="AE39" s="35">
        <v>91.64</v>
      </c>
      <c r="AF39" s="35">
        <v>93.55</v>
      </c>
      <c r="AG39" s="35">
        <v>90.92</v>
      </c>
      <c r="AH39" s="35">
        <v>92.06</v>
      </c>
      <c r="AI39" s="35">
        <v>92</v>
      </c>
      <c r="AJ39" s="35">
        <v>86.98</v>
      </c>
      <c r="AK39" s="35">
        <v>87.54</v>
      </c>
      <c r="AL39" s="35">
        <v>89.1</v>
      </c>
      <c r="AM39" s="35">
        <v>89.1</v>
      </c>
      <c r="AN39" s="35">
        <v>85.01</v>
      </c>
      <c r="AO39" s="35">
        <v>82.4</v>
      </c>
      <c r="AP39" s="35">
        <v>85.4</v>
      </c>
      <c r="AQ39" s="35">
        <v>87.47</v>
      </c>
      <c r="AR39" s="35">
        <v>89.26</v>
      </c>
      <c r="AS39" s="35">
        <v>90.72</v>
      </c>
      <c r="AT39" s="35">
        <v>91.68</v>
      </c>
      <c r="AU39" s="38">
        <v>92.44</v>
      </c>
      <c r="AV39" s="38">
        <v>92.64</v>
      </c>
      <c r="AW39" s="38">
        <v>90.14</v>
      </c>
      <c r="AX39" s="38">
        <v>90.1</v>
      </c>
      <c r="AY39" s="38">
        <v>90.78</v>
      </c>
      <c r="AZ39" s="38">
        <v>91.05</v>
      </c>
      <c r="BA39" s="38">
        <v>90.16</v>
      </c>
      <c r="BB39" s="38">
        <v>90.04</v>
      </c>
      <c r="BC39" s="38">
        <v>91.6</v>
      </c>
      <c r="BD39" s="38">
        <v>92.15</v>
      </c>
      <c r="BE39" s="38">
        <v>93.24</v>
      </c>
      <c r="BF39" s="38">
        <v>93.1</v>
      </c>
      <c r="BG39" s="38">
        <v>91.4</v>
      </c>
      <c r="BH39" s="38">
        <v>91.42</v>
      </c>
      <c r="BI39" s="38">
        <v>91.06</v>
      </c>
      <c r="BJ39" s="38">
        <v>90.34</v>
      </c>
      <c r="BK39" s="38">
        <v>90.72</v>
      </c>
      <c r="BL39" s="38">
        <v>90.49</v>
      </c>
      <c r="BM39" s="38">
        <v>89.2</v>
      </c>
      <c r="BN39" s="38">
        <v>92.16</v>
      </c>
      <c r="BO39" s="38">
        <v>91.55</v>
      </c>
      <c r="BP39" s="38">
        <v>92.5</v>
      </c>
      <c r="BQ39" s="38">
        <v>91.08</v>
      </c>
      <c r="BR39" s="38">
        <v>93.95</v>
      </c>
      <c r="BS39" s="38">
        <v>92.71</v>
      </c>
      <c r="BT39" s="38">
        <v>92.46</v>
      </c>
      <c r="BU39" s="38">
        <v>92.52</v>
      </c>
      <c r="BV39" s="38">
        <v>92.98</v>
      </c>
      <c r="BW39" s="38">
        <v>91.72</v>
      </c>
      <c r="BX39" s="38">
        <v>92.31</v>
      </c>
      <c r="BY39" s="38">
        <v>93.84</v>
      </c>
      <c r="BZ39" s="38">
        <v>94.79</v>
      </c>
      <c r="CA39" s="38">
        <v>94.66</v>
      </c>
      <c r="CB39" s="38">
        <v>94.52</v>
      </c>
      <c r="CC39" s="38">
        <v>95.25</v>
      </c>
      <c r="CD39" s="38">
        <v>95.2</v>
      </c>
      <c r="CE39" s="38">
        <v>95.21</v>
      </c>
      <c r="CF39" s="38">
        <v>94.03</v>
      </c>
      <c r="CG39" s="38">
        <v>93.41</v>
      </c>
      <c r="CH39" s="38">
        <v>93.61</v>
      </c>
      <c r="CI39" s="38">
        <v>93.13</v>
      </c>
      <c r="CJ39" s="38">
        <v>92.27</v>
      </c>
      <c r="CK39" s="38">
        <v>93.55</v>
      </c>
      <c r="CL39" s="38">
        <v>93.38</v>
      </c>
      <c r="CM39" s="38">
        <v>93.38</v>
      </c>
    </row>
    <row r="40" spans="1:91" s="28" customFormat="1" ht="14.25" customHeight="1">
      <c r="A40" s="28">
        <f t="shared" si="1"/>
        <v>38</v>
      </c>
      <c r="B40" s="28" t="s">
        <v>115</v>
      </c>
      <c r="C40" s="32" t="s">
        <v>116</v>
      </c>
      <c r="D40" s="31">
        <v>37666</v>
      </c>
      <c r="E40" s="31">
        <v>48624</v>
      </c>
      <c r="F40" s="30" t="s">
        <v>69</v>
      </c>
      <c r="G40" s="30" t="s">
        <v>109</v>
      </c>
      <c r="H40" s="34">
        <v>0.05875</v>
      </c>
      <c r="I40" s="102">
        <v>1000</v>
      </c>
      <c r="J40" s="30" t="s">
        <v>135</v>
      </c>
      <c r="K40" s="35">
        <v>98</v>
      </c>
      <c r="L40" s="35">
        <v>98.42</v>
      </c>
      <c r="M40" s="36">
        <v>100.23</v>
      </c>
      <c r="N40" s="36">
        <v>98.92</v>
      </c>
      <c r="O40" s="35">
        <v>100.23</v>
      </c>
      <c r="P40" s="37">
        <f>(Q40-R40)/R40</f>
        <v>0.01581027667984192</v>
      </c>
      <c r="Q40" s="35">
        <v>100.23</v>
      </c>
      <c r="R40" s="35">
        <v>98.67</v>
      </c>
      <c r="S40" s="35">
        <v>96.12</v>
      </c>
      <c r="T40" s="35">
        <v>97.68</v>
      </c>
      <c r="U40" s="35">
        <v>100.75</v>
      </c>
      <c r="V40" s="35">
        <v>96.99</v>
      </c>
      <c r="W40" s="35">
        <v>98</v>
      </c>
      <c r="X40" s="35">
        <v>98.56</v>
      </c>
      <c r="Y40" s="35">
        <v>95.76</v>
      </c>
      <c r="Z40" s="35">
        <v>95.88</v>
      </c>
      <c r="AA40" s="35">
        <v>94.58</v>
      </c>
      <c r="AB40" s="35">
        <v>95.64</v>
      </c>
      <c r="AC40" s="35">
        <v>98.25</v>
      </c>
      <c r="AD40" s="35">
        <v>93</v>
      </c>
      <c r="AE40" s="35">
        <v>94.68</v>
      </c>
      <c r="AF40" s="35">
        <v>92.23</v>
      </c>
      <c r="AG40" s="35">
        <v>96.45</v>
      </c>
      <c r="AH40" s="35">
        <v>96.44</v>
      </c>
      <c r="AI40" s="35">
        <v>100.24</v>
      </c>
      <c r="AJ40" s="35">
        <v>98.33</v>
      </c>
      <c r="AK40" s="35">
        <v>97.78</v>
      </c>
      <c r="AL40" s="35">
        <v>98.79</v>
      </c>
      <c r="AM40" s="35">
        <v>92.61</v>
      </c>
      <c r="AN40" s="35">
        <v>88</v>
      </c>
      <c r="AO40" s="35">
        <v>90.77</v>
      </c>
      <c r="AP40" s="35">
        <v>90.73</v>
      </c>
      <c r="AQ40" s="35">
        <v>94.84</v>
      </c>
      <c r="AR40" s="35">
        <v>93.76</v>
      </c>
      <c r="AS40" s="35">
        <v>94.42</v>
      </c>
      <c r="AT40" s="35">
        <v>97.5</v>
      </c>
      <c r="AU40" s="38">
        <v>99.42</v>
      </c>
      <c r="AV40" s="38">
        <v>101.76</v>
      </c>
      <c r="AW40" s="38">
        <v>94.74</v>
      </c>
      <c r="AX40" s="38">
        <v>94.84</v>
      </c>
      <c r="AY40" s="38">
        <v>95.66</v>
      </c>
      <c r="AZ40" s="38">
        <v>94.04</v>
      </c>
      <c r="BA40" s="38">
        <v>96.85</v>
      </c>
      <c r="BB40" s="38">
        <v>95.02</v>
      </c>
      <c r="BC40" s="38">
        <v>95.76</v>
      </c>
      <c r="BD40" s="38">
        <v>100.2</v>
      </c>
      <c r="BE40" s="38">
        <v>97</v>
      </c>
      <c r="BF40" s="38">
        <v>98.82</v>
      </c>
      <c r="BG40" s="38">
        <v>98.9</v>
      </c>
      <c r="BH40" s="38">
        <v>97.84</v>
      </c>
      <c r="BI40" s="38">
        <v>96.2</v>
      </c>
      <c r="BJ40" s="38">
        <v>95.48</v>
      </c>
      <c r="BK40" s="38">
        <v>95.8</v>
      </c>
      <c r="BL40" s="38">
        <v>95.76</v>
      </c>
      <c r="BM40" s="38">
        <v>99.75</v>
      </c>
      <c r="BN40" s="38">
        <v>99.75</v>
      </c>
      <c r="BO40" s="38">
        <v>98.56</v>
      </c>
      <c r="BP40" s="38">
        <v>98.36</v>
      </c>
      <c r="BQ40" s="38">
        <v>98.62</v>
      </c>
      <c r="BR40" s="38">
        <v>100.5</v>
      </c>
      <c r="BS40" s="38">
        <v>97.18</v>
      </c>
      <c r="BT40" s="38">
        <v>100.66</v>
      </c>
      <c r="BU40" s="38">
        <v>100.64</v>
      </c>
      <c r="BV40" s="38">
        <v>98.8</v>
      </c>
      <c r="BW40" s="38">
        <v>97.74</v>
      </c>
      <c r="BX40" s="38">
        <v>101.23</v>
      </c>
      <c r="BY40" s="38">
        <v>100</v>
      </c>
      <c r="BZ40" s="38">
        <v>101.38</v>
      </c>
      <c r="CA40" s="38">
        <v>101.8</v>
      </c>
      <c r="CB40" s="38">
        <v>102.52</v>
      </c>
      <c r="CC40" s="38">
        <v>102.8</v>
      </c>
      <c r="CD40" s="38">
        <v>102.54</v>
      </c>
      <c r="CE40" s="38">
        <v>100.75</v>
      </c>
      <c r="CF40" s="38">
        <v>100</v>
      </c>
      <c r="CG40" s="38">
        <v>100.69</v>
      </c>
      <c r="CH40" s="38">
        <v>98.52</v>
      </c>
      <c r="CI40" s="38">
        <v>98.88</v>
      </c>
      <c r="CJ40" s="38">
        <v>99.2</v>
      </c>
      <c r="CK40" s="38">
        <v>99.2</v>
      </c>
      <c r="CL40" s="38">
        <v>99.2</v>
      </c>
      <c r="CM40" s="38">
        <v>99.2</v>
      </c>
    </row>
    <row r="41" spans="1:88" s="53" customFormat="1" ht="14.25" customHeight="1">
      <c r="A41" s="28">
        <f t="shared" si="1"/>
        <v>39</v>
      </c>
      <c r="B41" s="28" t="s">
        <v>117</v>
      </c>
      <c r="C41" s="32" t="s">
        <v>118</v>
      </c>
      <c r="D41" s="44">
        <v>38685</v>
      </c>
      <c r="E41" s="44">
        <v>41242</v>
      </c>
      <c r="F41" s="30" t="s">
        <v>69</v>
      </c>
      <c r="G41" s="33" t="s">
        <v>226</v>
      </c>
      <c r="H41" s="63">
        <v>0.03625</v>
      </c>
      <c r="I41" s="102">
        <v>1000</v>
      </c>
      <c r="J41" s="30" t="s">
        <v>135</v>
      </c>
      <c r="K41" s="35">
        <v>100.88</v>
      </c>
      <c r="L41" s="35">
        <v>100.27</v>
      </c>
      <c r="M41" s="36">
        <v>101.74</v>
      </c>
      <c r="N41" s="36">
        <v>100.88</v>
      </c>
      <c r="O41" s="35">
        <v>100.94</v>
      </c>
      <c r="P41" s="37">
        <f>(Q41-R41)/R41</f>
        <v>0.003778838504375452</v>
      </c>
      <c r="Q41" s="35">
        <v>100.94</v>
      </c>
      <c r="R41" s="35">
        <v>100.56</v>
      </c>
      <c r="S41" s="35">
        <v>101.24</v>
      </c>
      <c r="T41" s="35">
        <v>101.32</v>
      </c>
      <c r="U41" s="35">
        <v>100.7</v>
      </c>
      <c r="V41" s="35">
        <v>100.34</v>
      </c>
      <c r="W41" s="35">
        <v>99.75</v>
      </c>
      <c r="X41" s="35">
        <v>99.4</v>
      </c>
      <c r="Y41" s="35">
        <v>98.94</v>
      </c>
      <c r="Z41" s="35">
        <v>99.76</v>
      </c>
      <c r="AA41" s="35">
        <v>100.02</v>
      </c>
      <c r="AB41" s="35">
        <v>99.92</v>
      </c>
      <c r="AC41" s="35">
        <v>100.02</v>
      </c>
      <c r="AD41" s="35">
        <v>100.34</v>
      </c>
      <c r="AE41" s="35">
        <v>97.94</v>
      </c>
      <c r="AF41" s="35">
        <v>97.56</v>
      </c>
      <c r="AG41" s="35">
        <v>97.74</v>
      </c>
      <c r="AH41" s="35">
        <v>96.74</v>
      </c>
      <c r="AI41" s="35">
        <v>97.82</v>
      </c>
      <c r="AJ41" s="35">
        <v>92.1</v>
      </c>
      <c r="AK41" s="35">
        <v>93.6</v>
      </c>
      <c r="AL41" s="35">
        <v>93.44</v>
      </c>
      <c r="AM41" s="35">
        <v>92.5</v>
      </c>
      <c r="AN41" s="35">
        <v>91.5</v>
      </c>
      <c r="AO41" s="35">
        <v>88.95</v>
      </c>
      <c r="AP41" s="35">
        <v>86.6</v>
      </c>
      <c r="AQ41" s="35">
        <v>86.45</v>
      </c>
      <c r="AR41" s="35">
        <v>91.2</v>
      </c>
      <c r="AS41" s="35">
        <v>91.56</v>
      </c>
      <c r="AT41" s="35">
        <v>93.24</v>
      </c>
      <c r="AU41" s="38">
        <v>93.52</v>
      </c>
      <c r="AV41" s="38">
        <v>93.46</v>
      </c>
      <c r="AW41" s="38">
        <v>91.86</v>
      </c>
      <c r="AX41" s="38">
        <v>91.84</v>
      </c>
      <c r="AY41" s="38">
        <v>91.9</v>
      </c>
      <c r="AZ41" s="38">
        <v>92.12</v>
      </c>
      <c r="BA41" s="38">
        <v>91.36</v>
      </c>
      <c r="BB41" s="38">
        <v>91.57</v>
      </c>
      <c r="BC41" s="38">
        <v>91.81</v>
      </c>
      <c r="BD41" s="38">
        <v>92.66</v>
      </c>
      <c r="BE41" s="38">
        <v>93.26</v>
      </c>
      <c r="BF41" s="38">
        <v>93.56</v>
      </c>
      <c r="BG41" s="38">
        <v>94.78</v>
      </c>
      <c r="BH41" s="38">
        <v>94.44</v>
      </c>
      <c r="BI41" s="38">
        <v>93.4</v>
      </c>
      <c r="BJ41" s="38">
        <v>93.9</v>
      </c>
      <c r="BK41" s="38">
        <v>94.88</v>
      </c>
      <c r="BL41" s="38">
        <v>94.4</v>
      </c>
      <c r="BM41" s="38">
        <v>94.78</v>
      </c>
      <c r="BN41" s="38">
        <v>96.19</v>
      </c>
      <c r="BO41" s="38">
        <v>95.47</v>
      </c>
      <c r="BP41" s="38">
        <v>95.88</v>
      </c>
      <c r="BQ41" s="38">
        <v>94.25</v>
      </c>
      <c r="BR41" s="38">
        <v>95.54</v>
      </c>
      <c r="BS41" s="38">
        <v>94.55</v>
      </c>
      <c r="BT41" s="38">
        <v>94.96</v>
      </c>
      <c r="BU41" s="38">
        <v>94.35</v>
      </c>
      <c r="BV41" s="38">
        <v>94.18</v>
      </c>
      <c r="BW41" s="38">
        <v>93.3</v>
      </c>
      <c r="BX41" s="38">
        <v>93.53</v>
      </c>
      <c r="BY41" s="38">
        <v>94</v>
      </c>
      <c r="BZ41" s="38">
        <v>94.42</v>
      </c>
      <c r="CA41" s="38">
        <v>94.94</v>
      </c>
      <c r="CB41" s="38">
        <v>94.84</v>
      </c>
      <c r="CC41" s="38">
        <v>94.73</v>
      </c>
      <c r="CD41" s="38">
        <v>94.76</v>
      </c>
      <c r="CE41" s="38">
        <v>94.42</v>
      </c>
      <c r="CF41" s="38">
        <v>93.64</v>
      </c>
      <c r="CG41" s="38">
        <v>93.54</v>
      </c>
      <c r="CH41" s="38">
        <v>93.66</v>
      </c>
      <c r="CI41" s="38">
        <v>93.29</v>
      </c>
      <c r="CJ41" s="38">
        <v>93.29</v>
      </c>
    </row>
    <row r="42" spans="1:88" s="53" customFormat="1" ht="14.25" customHeight="1">
      <c r="A42" s="28">
        <f t="shared" si="1"/>
        <v>40</v>
      </c>
      <c r="B42" s="28" t="s">
        <v>117</v>
      </c>
      <c r="C42" s="32" t="s">
        <v>119</v>
      </c>
      <c r="D42" s="44">
        <v>37721</v>
      </c>
      <c r="E42" s="44">
        <v>42104</v>
      </c>
      <c r="F42" s="30" t="s">
        <v>69</v>
      </c>
      <c r="G42" s="33" t="s">
        <v>226</v>
      </c>
      <c r="H42" s="63">
        <v>0.05125</v>
      </c>
      <c r="I42" s="102">
        <v>1000</v>
      </c>
      <c r="J42" s="30" t="s">
        <v>135</v>
      </c>
      <c r="K42" s="35">
        <v>105.7</v>
      </c>
      <c r="L42" s="35">
        <v>104.32</v>
      </c>
      <c r="M42" s="36">
        <v>106.72</v>
      </c>
      <c r="N42" s="36">
        <v>105.72</v>
      </c>
      <c r="O42" s="35">
        <v>105.8</v>
      </c>
      <c r="P42" s="37">
        <f>(Q42-R42)/R42</f>
        <v>0.007331238693706522</v>
      </c>
      <c r="Q42" s="35">
        <v>105.8</v>
      </c>
      <c r="R42" s="35">
        <v>105.03</v>
      </c>
      <c r="S42" s="35">
        <v>105.48</v>
      </c>
      <c r="T42" s="35">
        <v>106.03</v>
      </c>
      <c r="U42" s="35">
        <v>104.28</v>
      </c>
      <c r="V42" s="35">
        <v>103.52</v>
      </c>
      <c r="W42" s="35">
        <v>102.88</v>
      </c>
      <c r="X42" s="35">
        <v>103.59</v>
      </c>
      <c r="Y42" s="35">
        <v>102.01</v>
      </c>
      <c r="Z42" s="35">
        <v>103.26</v>
      </c>
      <c r="AA42" s="35">
        <v>102.44</v>
      </c>
      <c r="AB42" s="35">
        <v>104.36</v>
      </c>
      <c r="AC42" s="35">
        <v>102.44</v>
      </c>
      <c r="AD42" s="35">
        <v>101</v>
      </c>
      <c r="AE42" s="35">
        <v>100.2</v>
      </c>
      <c r="AF42" s="35">
        <v>100.62</v>
      </c>
      <c r="AG42" s="35">
        <v>100.08</v>
      </c>
      <c r="AH42" s="35">
        <v>99.41</v>
      </c>
      <c r="AI42" s="35">
        <v>100.52</v>
      </c>
      <c r="AJ42" s="35">
        <v>98</v>
      </c>
      <c r="AK42" s="35">
        <v>99</v>
      </c>
      <c r="AL42" s="35">
        <v>98.5</v>
      </c>
      <c r="AM42" s="35">
        <v>98.89</v>
      </c>
      <c r="AN42" s="35">
        <v>99</v>
      </c>
      <c r="AO42" s="35">
        <v>92</v>
      </c>
      <c r="AP42" s="35">
        <v>90.93</v>
      </c>
      <c r="AQ42" s="35">
        <v>90.88</v>
      </c>
      <c r="AR42" s="35">
        <v>96</v>
      </c>
      <c r="AS42" s="35">
        <v>94.82</v>
      </c>
      <c r="AT42" s="35">
        <v>97.54</v>
      </c>
      <c r="AU42" s="38">
        <v>98.06</v>
      </c>
      <c r="AV42" s="38">
        <v>98.2</v>
      </c>
      <c r="AW42" s="38">
        <v>95.96</v>
      </c>
      <c r="AX42" s="38">
        <v>98.13</v>
      </c>
      <c r="AY42" s="38">
        <v>96.64</v>
      </c>
      <c r="AZ42" s="38">
        <v>97.02</v>
      </c>
      <c r="BA42" s="38">
        <v>95.28</v>
      </c>
      <c r="BB42" s="38">
        <v>94.76</v>
      </c>
      <c r="BC42" s="38">
        <v>96.1</v>
      </c>
      <c r="BD42" s="38">
        <v>98.34</v>
      </c>
      <c r="BE42" s="38">
        <v>100.25</v>
      </c>
      <c r="BF42" s="38">
        <v>98.54</v>
      </c>
      <c r="BG42" s="38">
        <v>101.12</v>
      </c>
      <c r="BH42" s="38">
        <v>99.21</v>
      </c>
      <c r="BI42" s="38">
        <v>99.26</v>
      </c>
      <c r="BJ42" s="38">
        <v>97.5</v>
      </c>
      <c r="BK42" s="38">
        <v>99.3</v>
      </c>
      <c r="BL42" s="38">
        <v>98.52</v>
      </c>
      <c r="BM42" s="38">
        <v>99.04</v>
      </c>
      <c r="BN42" s="38">
        <v>101.65</v>
      </c>
      <c r="BO42" s="38">
        <v>101.95</v>
      </c>
      <c r="BP42" s="38">
        <v>101.73</v>
      </c>
      <c r="BQ42" s="38">
        <v>100.78</v>
      </c>
      <c r="BR42" s="38">
        <v>102.22</v>
      </c>
      <c r="BS42" s="38">
        <v>100.48</v>
      </c>
      <c r="BT42" s="38">
        <v>100.79</v>
      </c>
      <c r="BU42" s="38">
        <v>100.31</v>
      </c>
      <c r="BV42" s="38">
        <v>100.5</v>
      </c>
      <c r="BW42" s="38">
        <v>98.88</v>
      </c>
      <c r="BX42" s="38">
        <v>98.96</v>
      </c>
      <c r="BY42" s="38">
        <v>100.6</v>
      </c>
      <c r="BZ42" s="38">
        <v>100.73</v>
      </c>
      <c r="CA42" s="38">
        <v>101.16</v>
      </c>
      <c r="CB42" s="38">
        <v>101.14</v>
      </c>
      <c r="CC42" s="38">
        <v>100.89</v>
      </c>
      <c r="CD42" s="38">
        <v>101</v>
      </c>
      <c r="CE42" s="38">
        <v>100.67</v>
      </c>
      <c r="CF42" s="38">
        <v>99.87</v>
      </c>
      <c r="CG42" s="38">
        <v>99.82</v>
      </c>
      <c r="CH42" s="38">
        <v>99.96</v>
      </c>
      <c r="CI42" s="38">
        <v>99.46</v>
      </c>
      <c r="CJ42" s="38">
        <v>99.46</v>
      </c>
    </row>
    <row r="43" spans="1:91" s="54" customFormat="1" ht="14.25" customHeight="1">
      <c r="A43" s="28">
        <f t="shared" si="1"/>
        <v>41</v>
      </c>
      <c r="B43" s="28" t="s">
        <v>117</v>
      </c>
      <c r="C43" s="32" t="s">
        <v>120</v>
      </c>
      <c r="D43" s="78">
        <v>38882</v>
      </c>
      <c r="E43" s="78">
        <v>42535</v>
      </c>
      <c r="F43" s="30" t="s">
        <v>69</v>
      </c>
      <c r="G43" s="33" t="s">
        <v>226</v>
      </c>
      <c r="H43" s="39">
        <v>0.0475</v>
      </c>
      <c r="I43" s="102">
        <v>1000</v>
      </c>
      <c r="J43" s="30" t="s">
        <v>135</v>
      </c>
      <c r="K43" s="35">
        <v>100.12</v>
      </c>
      <c r="L43" s="35">
        <v>97.66</v>
      </c>
      <c r="M43" s="36">
        <v>102.36</v>
      </c>
      <c r="N43" s="36">
        <v>98.16</v>
      </c>
      <c r="O43" s="35">
        <v>100.12</v>
      </c>
      <c r="P43" s="37">
        <f>(Q43-R43)/R43</f>
        <v>0.022571749565927977</v>
      </c>
      <c r="Q43" s="35">
        <v>100.12</v>
      </c>
      <c r="R43" s="35">
        <v>97.91</v>
      </c>
      <c r="S43" s="35">
        <v>99.8</v>
      </c>
      <c r="T43" s="35">
        <v>100.64</v>
      </c>
      <c r="U43" s="35">
        <v>98.12</v>
      </c>
      <c r="V43" s="35">
        <v>97.01</v>
      </c>
      <c r="W43" s="35">
        <v>96.98</v>
      </c>
      <c r="X43" s="35">
        <v>97.92</v>
      </c>
      <c r="Y43" s="35">
        <v>96.35</v>
      </c>
      <c r="Z43" s="35">
        <v>97.18</v>
      </c>
      <c r="AA43" s="35">
        <v>95.56</v>
      </c>
      <c r="AB43" s="35">
        <v>96.52</v>
      </c>
      <c r="AC43" s="35">
        <v>95.56</v>
      </c>
      <c r="AD43" s="35">
        <v>93.41</v>
      </c>
      <c r="AE43" s="35">
        <v>92.31</v>
      </c>
      <c r="AF43" s="35">
        <v>92.46</v>
      </c>
      <c r="AG43" s="35">
        <v>92.86</v>
      </c>
      <c r="AH43" s="35">
        <v>92.31</v>
      </c>
      <c r="AI43" s="35">
        <v>92.61</v>
      </c>
      <c r="AJ43" s="35">
        <v>91.3</v>
      </c>
      <c r="AK43" s="35">
        <v>92.49</v>
      </c>
      <c r="AL43" s="35">
        <v>91.34</v>
      </c>
      <c r="AM43" s="35">
        <v>89.46</v>
      </c>
      <c r="AN43" s="35">
        <v>88.76</v>
      </c>
      <c r="AO43" s="35">
        <v>87.36</v>
      </c>
      <c r="AP43" s="35">
        <v>87.76</v>
      </c>
      <c r="AQ43" s="35">
        <v>87.63</v>
      </c>
      <c r="AR43" s="35">
        <v>91.66</v>
      </c>
      <c r="AS43" s="35">
        <v>92.36</v>
      </c>
      <c r="AT43" s="35">
        <v>93.46</v>
      </c>
      <c r="AU43" s="38">
        <v>94.76</v>
      </c>
      <c r="AV43" s="38">
        <v>94.78</v>
      </c>
      <c r="AW43" s="38">
        <v>91.96</v>
      </c>
      <c r="AX43" s="38">
        <v>92.18</v>
      </c>
      <c r="AY43" s="38">
        <v>92.66</v>
      </c>
      <c r="AZ43" s="38">
        <v>91.86</v>
      </c>
      <c r="BA43" s="38">
        <v>91.26</v>
      </c>
      <c r="BB43" s="38">
        <v>90.84</v>
      </c>
      <c r="BC43" s="38">
        <v>92.22</v>
      </c>
      <c r="BD43" s="38">
        <v>93.61</v>
      </c>
      <c r="BE43" s="38">
        <v>94.18</v>
      </c>
      <c r="BF43" s="38">
        <v>94.02</v>
      </c>
      <c r="BG43" s="38">
        <v>95.32</v>
      </c>
      <c r="BH43" s="38">
        <v>94.38</v>
      </c>
      <c r="BI43" s="38">
        <v>93.46</v>
      </c>
      <c r="BJ43" s="38">
        <v>93.4</v>
      </c>
      <c r="BK43" s="38">
        <v>94.8</v>
      </c>
      <c r="BL43" s="38">
        <v>94.72</v>
      </c>
      <c r="BM43" s="38">
        <v>94.1</v>
      </c>
      <c r="BN43" s="38">
        <v>95.9</v>
      </c>
      <c r="BO43" s="38">
        <v>96.05</v>
      </c>
      <c r="BP43" s="38">
        <v>95.94</v>
      </c>
      <c r="BQ43" s="38">
        <v>95.35</v>
      </c>
      <c r="BR43" s="38">
        <v>97</v>
      </c>
      <c r="BS43" s="38">
        <v>95.36</v>
      </c>
      <c r="BT43" s="38">
        <v>95.56</v>
      </c>
      <c r="BU43" s="38">
        <v>95.82</v>
      </c>
      <c r="BV43" s="38">
        <v>96.16</v>
      </c>
      <c r="BW43" s="38">
        <v>95.1</v>
      </c>
      <c r="BX43" s="38">
        <v>95.98</v>
      </c>
      <c r="BY43" s="38">
        <v>96.48</v>
      </c>
      <c r="BZ43" s="38">
        <v>96.34</v>
      </c>
      <c r="CA43" s="38">
        <v>97.11</v>
      </c>
      <c r="CB43" s="38">
        <v>97.84</v>
      </c>
      <c r="CC43" s="38">
        <v>97.46</v>
      </c>
      <c r="CD43" s="38">
        <v>97.38</v>
      </c>
      <c r="CE43" s="38">
        <v>96.72</v>
      </c>
      <c r="CF43" s="38">
        <v>95.78</v>
      </c>
      <c r="CG43" s="38">
        <v>96</v>
      </c>
      <c r="CH43" s="38">
        <v>95.8</v>
      </c>
      <c r="CI43" s="38">
        <v>94.81</v>
      </c>
      <c r="CJ43" s="38">
        <v>94.81</v>
      </c>
      <c r="CK43" s="53"/>
      <c r="CL43" s="53"/>
      <c r="CM43" s="53"/>
    </row>
    <row r="44" spans="1:88" s="54" customFormat="1" ht="14.25" customHeight="1">
      <c r="A44" s="28">
        <f t="shared" si="1"/>
        <v>42</v>
      </c>
      <c r="B44" s="28" t="s">
        <v>117</v>
      </c>
      <c r="C44" s="32" t="s">
        <v>121</v>
      </c>
      <c r="D44" s="78">
        <v>37776</v>
      </c>
      <c r="E44" s="78">
        <v>43255</v>
      </c>
      <c r="F44" s="30" t="s">
        <v>69</v>
      </c>
      <c r="G44" s="33" t="s">
        <v>226</v>
      </c>
      <c r="H44" s="63">
        <v>0.05</v>
      </c>
      <c r="I44" s="102">
        <v>1000</v>
      </c>
      <c r="J44" s="30" t="s">
        <v>135</v>
      </c>
      <c r="K44" s="35">
        <v>105.43</v>
      </c>
      <c r="L44" s="35">
        <v>102.55</v>
      </c>
      <c r="M44" s="36">
        <v>105.51</v>
      </c>
      <c r="N44" s="36">
        <v>102.62</v>
      </c>
      <c r="O44" s="35">
        <v>105.47</v>
      </c>
      <c r="P44" s="37">
        <f>(Q44-R44)/R44</f>
        <v>0.028072911589823526</v>
      </c>
      <c r="Q44" s="35">
        <v>105.47</v>
      </c>
      <c r="R44" s="35">
        <v>102.59</v>
      </c>
      <c r="S44" s="35">
        <v>103.41</v>
      </c>
      <c r="T44" s="35">
        <v>103.46</v>
      </c>
      <c r="U44" s="35">
        <v>103.06</v>
      </c>
      <c r="V44" s="35">
        <v>101.82</v>
      </c>
      <c r="W44" s="35">
        <v>101.13</v>
      </c>
      <c r="X44" s="35">
        <v>101.59</v>
      </c>
      <c r="Y44" s="35">
        <v>99.78</v>
      </c>
      <c r="Z44" s="35">
        <v>101.9</v>
      </c>
      <c r="AA44" s="35">
        <v>100.75</v>
      </c>
      <c r="AB44" s="35">
        <v>103.54</v>
      </c>
      <c r="AC44" s="35">
        <v>101.12</v>
      </c>
      <c r="AD44" s="35">
        <v>99.4</v>
      </c>
      <c r="AE44" s="35">
        <v>99.37</v>
      </c>
      <c r="AF44" s="35">
        <v>99.3</v>
      </c>
      <c r="AG44" s="35">
        <v>98.05</v>
      </c>
      <c r="AH44" s="35">
        <v>100</v>
      </c>
      <c r="AI44" s="35">
        <v>89.75</v>
      </c>
      <c r="AJ44" s="35">
        <v>92.49</v>
      </c>
      <c r="AK44" s="35">
        <v>97.51</v>
      </c>
      <c r="AL44" s="35">
        <v>94.18</v>
      </c>
      <c r="AM44" s="35">
        <v>97.22</v>
      </c>
      <c r="AN44" s="35">
        <v>91.24</v>
      </c>
      <c r="AO44" s="35">
        <v>86.5</v>
      </c>
      <c r="AP44" s="35">
        <v>84.8</v>
      </c>
      <c r="AQ44" s="35">
        <v>88.95</v>
      </c>
      <c r="AR44" s="35">
        <v>93.3</v>
      </c>
      <c r="AS44" s="35">
        <v>93.12</v>
      </c>
      <c r="AT44" s="35">
        <v>95.74</v>
      </c>
      <c r="AU44" s="38">
        <v>95.72</v>
      </c>
      <c r="AV44" s="38">
        <v>96.64</v>
      </c>
      <c r="AW44" s="38">
        <v>91.8</v>
      </c>
      <c r="AX44" s="38">
        <v>93.58</v>
      </c>
      <c r="AY44" s="38">
        <v>93.14</v>
      </c>
      <c r="AZ44" s="38">
        <v>93.45</v>
      </c>
      <c r="BA44" s="38">
        <v>92.05</v>
      </c>
      <c r="BB44" s="38">
        <v>91.4</v>
      </c>
      <c r="BC44" s="38">
        <v>92.8</v>
      </c>
      <c r="BD44" s="38">
        <v>95.88</v>
      </c>
      <c r="BE44" s="38">
        <v>96.6</v>
      </c>
      <c r="BF44" s="38">
        <v>96.32</v>
      </c>
      <c r="BG44" s="38">
        <v>99.31</v>
      </c>
      <c r="BH44" s="38">
        <v>97.5</v>
      </c>
      <c r="BI44" s="38">
        <v>96.46</v>
      </c>
      <c r="BJ44" s="38">
        <v>95.36</v>
      </c>
      <c r="BK44" s="38">
        <v>98.65</v>
      </c>
      <c r="BL44" s="38">
        <v>96.09</v>
      </c>
      <c r="BM44" s="38">
        <v>96.6</v>
      </c>
      <c r="BN44" s="38">
        <v>99.65</v>
      </c>
      <c r="BO44" s="38">
        <v>98.57</v>
      </c>
      <c r="BP44" s="38">
        <v>99.23</v>
      </c>
      <c r="BQ44" s="38">
        <v>97.06</v>
      </c>
      <c r="BR44" s="38">
        <v>99.86</v>
      </c>
      <c r="BS44" s="38">
        <v>97.97</v>
      </c>
      <c r="BT44" s="38">
        <v>97.62</v>
      </c>
      <c r="BU44" s="38">
        <v>98.05</v>
      </c>
      <c r="BV44" s="38">
        <v>96.28</v>
      </c>
      <c r="BW44" s="38">
        <v>94.29</v>
      </c>
      <c r="BX44" s="38">
        <v>96.84</v>
      </c>
      <c r="BY44" s="38">
        <v>97.94</v>
      </c>
      <c r="BZ44" s="38">
        <v>99.14</v>
      </c>
      <c r="CA44" s="38">
        <v>98.18</v>
      </c>
      <c r="CB44" s="38">
        <v>98.42</v>
      </c>
      <c r="CC44" s="38">
        <v>98.06</v>
      </c>
      <c r="CD44" s="38">
        <v>98.09</v>
      </c>
      <c r="CE44" s="38">
        <v>97.74</v>
      </c>
      <c r="CF44" s="38">
        <v>96.7</v>
      </c>
      <c r="CG44" s="38">
        <v>96.83</v>
      </c>
      <c r="CH44" s="38">
        <v>96.73</v>
      </c>
      <c r="CI44" s="38">
        <v>95.95</v>
      </c>
      <c r="CJ44" s="38">
        <v>95.95</v>
      </c>
    </row>
    <row r="45" spans="1:88" s="54" customFormat="1" ht="14.25" customHeight="1">
      <c r="A45" s="28">
        <f t="shared" si="1"/>
        <v>43</v>
      </c>
      <c r="B45" s="28" t="s">
        <v>117</v>
      </c>
      <c r="C45" s="32" t="s">
        <v>122</v>
      </c>
      <c r="D45" s="78">
        <v>39239</v>
      </c>
      <c r="E45" s="78">
        <v>44718</v>
      </c>
      <c r="F45" s="30" t="s">
        <v>69</v>
      </c>
      <c r="G45" s="33" t="s">
        <v>226</v>
      </c>
      <c r="H45" s="34">
        <v>0.05375</v>
      </c>
      <c r="I45" s="102">
        <v>50000</v>
      </c>
      <c r="J45" s="30" t="s">
        <v>135</v>
      </c>
      <c r="K45" s="35">
        <v>98.82</v>
      </c>
      <c r="L45" s="35">
        <v>97.34</v>
      </c>
      <c r="M45" s="36">
        <v>99.94</v>
      </c>
      <c r="N45" s="36">
        <v>97.84</v>
      </c>
      <c r="O45" s="35">
        <v>98.84</v>
      </c>
      <c r="P45" s="37">
        <f>(Q45-R45)/R45</f>
        <v>0.012704918032786979</v>
      </c>
      <c r="Q45" s="35">
        <v>98.84</v>
      </c>
      <c r="R45" s="35">
        <v>97.6</v>
      </c>
      <c r="S45" s="35">
        <v>94.7</v>
      </c>
      <c r="T45" s="35">
        <v>95.55</v>
      </c>
      <c r="U45" s="35">
        <v>96.21</v>
      </c>
      <c r="V45" s="35">
        <v>95.5</v>
      </c>
      <c r="W45" s="35">
        <v>94.2</v>
      </c>
      <c r="X45" s="35">
        <v>93.86</v>
      </c>
      <c r="Y45" s="35">
        <v>93.8</v>
      </c>
      <c r="Z45" s="35">
        <v>95.3</v>
      </c>
      <c r="AA45" s="35">
        <v>94.32</v>
      </c>
      <c r="AB45" s="35">
        <v>95.97</v>
      </c>
      <c r="AC45" s="35">
        <v>94.32</v>
      </c>
      <c r="AD45" s="35">
        <v>92.32</v>
      </c>
      <c r="AE45" s="35">
        <v>92.17</v>
      </c>
      <c r="AF45" s="35">
        <v>93.94</v>
      </c>
      <c r="AG45" s="35">
        <v>95.32</v>
      </c>
      <c r="AH45" s="35">
        <v>94.85</v>
      </c>
      <c r="AI45" s="35">
        <v>84.52</v>
      </c>
      <c r="AJ45" s="35">
        <v>89.61</v>
      </c>
      <c r="AK45" s="35">
        <v>90.5</v>
      </c>
      <c r="AL45" s="35">
        <v>88.1</v>
      </c>
      <c r="AM45" s="35">
        <v>90</v>
      </c>
      <c r="AN45" s="35">
        <v>87.7</v>
      </c>
      <c r="AO45" s="35">
        <v>85.65</v>
      </c>
      <c r="AP45" s="35">
        <v>83.62</v>
      </c>
      <c r="AQ45" s="35">
        <v>83.93</v>
      </c>
      <c r="AR45" s="35">
        <v>89.28</v>
      </c>
      <c r="AS45" s="35">
        <v>92.3</v>
      </c>
      <c r="AT45" s="35">
        <v>94</v>
      </c>
      <c r="AU45" s="38">
        <v>93.56</v>
      </c>
      <c r="AV45" s="38">
        <v>94.04</v>
      </c>
      <c r="AW45" s="38">
        <v>89.9</v>
      </c>
      <c r="AX45" s="38">
        <v>90.35</v>
      </c>
      <c r="AY45" s="38">
        <v>90.75</v>
      </c>
      <c r="AZ45" s="38">
        <v>89.48</v>
      </c>
      <c r="BA45" s="38">
        <v>88.92</v>
      </c>
      <c r="BB45" s="38">
        <v>87.85</v>
      </c>
      <c r="BC45" s="38">
        <v>89.9</v>
      </c>
      <c r="BD45" s="38">
        <v>90.56</v>
      </c>
      <c r="BE45" s="38">
        <v>91.41</v>
      </c>
      <c r="BF45" s="38">
        <v>91.68</v>
      </c>
      <c r="BG45" s="38">
        <v>93.46</v>
      </c>
      <c r="BH45" s="38">
        <v>92.72</v>
      </c>
      <c r="BI45" s="38">
        <v>91.77</v>
      </c>
      <c r="BJ45" s="38">
        <v>92.06</v>
      </c>
      <c r="BK45" s="38">
        <v>92.65</v>
      </c>
      <c r="BL45" s="38">
        <v>92.11</v>
      </c>
      <c r="BM45" s="38">
        <v>91.88</v>
      </c>
      <c r="BN45" s="38">
        <v>94.46</v>
      </c>
      <c r="BO45" s="38">
        <v>94.1</v>
      </c>
      <c r="BP45" s="38">
        <v>92.72</v>
      </c>
      <c r="BQ45" s="38">
        <v>94.65</v>
      </c>
      <c r="BR45" s="38">
        <v>94.46</v>
      </c>
      <c r="BS45" s="38">
        <v>93.12</v>
      </c>
      <c r="BT45" s="38">
        <v>93.37</v>
      </c>
      <c r="BU45" s="38">
        <v>93.97</v>
      </c>
      <c r="BV45" s="38">
        <v>94.84</v>
      </c>
      <c r="BW45" s="38">
        <v>93.12</v>
      </c>
      <c r="BX45" s="38">
        <v>94.18</v>
      </c>
      <c r="BY45" s="38">
        <v>94.81</v>
      </c>
      <c r="BZ45" s="38">
        <v>96.51</v>
      </c>
      <c r="CA45" s="38">
        <v>96.11</v>
      </c>
      <c r="CB45" s="38">
        <v>96.82</v>
      </c>
      <c r="CC45" s="38">
        <v>96.84</v>
      </c>
      <c r="CD45" s="38">
        <v>97.86</v>
      </c>
      <c r="CE45" s="38">
        <v>96.2</v>
      </c>
      <c r="CF45" s="38">
        <v>95.77</v>
      </c>
      <c r="CG45" s="38">
        <v>95.24</v>
      </c>
      <c r="CH45" s="38">
        <v>95.6</v>
      </c>
      <c r="CI45" s="38">
        <v>94.79</v>
      </c>
      <c r="CJ45" s="38">
        <v>94.79</v>
      </c>
    </row>
    <row r="46" spans="1:81" s="54" customFormat="1" ht="14.25" customHeight="1">
      <c r="A46" s="28">
        <f t="shared" si="1"/>
        <v>44</v>
      </c>
      <c r="B46" s="54" t="s">
        <v>136</v>
      </c>
      <c r="C46" s="32" t="s">
        <v>137</v>
      </c>
      <c r="D46" s="78">
        <v>38684</v>
      </c>
      <c r="E46" s="78">
        <v>42339</v>
      </c>
      <c r="F46" s="55" t="s">
        <v>74</v>
      </c>
      <c r="G46" s="33" t="s">
        <v>139</v>
      </c>
      <c r="H46" s="85">
        <v>0.0975</v>
      </c>
      <c r="I46" s="102">
        <v>50000</v>
      </c>
      <c r="J46" s="55" t="s">
        <v>135</v>
      </c>
      <c r="K46" s="35">
        <v>97.4</v>
      </c>
      <c r="L46" s="35">
        <v>102</v>
      </c>
      <c r="M46" s="36">
        <v>99.53</v>
      </c>
      <c r="N46" s="36">
        <v>104</v>
      </c>
      <c r="O46" s="35">
        <v>97.75</v>
      </c>
      <c r="P46" s="37">
        <f>(Q46-R46)/R46</f>
        <v>-0.041666666666666664</v>
      </c>
      <c r="Q46" s="35">
        <v>97.75</v>
      </c>
      <c r="R46" s="35">
        <v>102</v>
      </c>
      <c r="S46" s="35">
        <v>98.5</v>
      </c>
      <c r="T46" s="35">
        <v>95.5</v>
      </c>
      <c r="U46" s="35">
        <v>94.25</v>
      </c>
      <c r="V46" s="35">
        <v>93</v>
      </c>
      <c r="W46" s="35">
        <v>93.25</v>
      </c>
      <c r="X46" s="35">
        <v>88.5</v>
      </c>
      <c r="Y46" s="35">
        <v>86.5</v>
      </c>
      <c r="Z46" s="35">
        <v>83</v>
      </c>
      <c r="AA46" s="35">
        <v>88.5</v>
      </c>
      <c r="AB46" s="35">
        <v>89</v>
      </c>
      <c r="AC46" s="35">
        <v>88.5</v>
      </c>
      <c r="AD46" s="35">
        <v>91</v>
      </c>
      <c r="AE46" s="35">
        <v>88.22</v>
      </c>
      <c r="AF46" s="35">
        <v>85.02</v>
      </c>
      <c r="AG46" s="35">
        <v>86.5</v>
      </c>
      <c r="AH46" s="35">
        <v>90.99</v>
      </c>
      <c r="AI46" s="35">
        <v>82</v>
      </c>
      <c r="AJ46" s="35">
        <v>77.5</v>
      </c>
      <c r="AK46" s="35">
        <v>78.5</v>
      </c>
      <c r="AL46" s="35">
        <v>78.5</v>
      </c>
      <c r="AM46" s="35">
        <v>75.5</v>
      </c>
      <c r="AN46" s="35">
        <v>81.5</v>
      </c>
      <c r="AO46" s="35">
        <v>73.5</v>
      </c>
      <c r="AP46" s="35">
        <v>80.49</v>
      </c>
      <c r="AQ46" s="35">
        <v>75.75</v>
      </c>
      <c r="AR46" s="35">
        <v>96.5</v>
      </c>
      <c r="AS46" s="35">
        <v>97.5</v>
      </c>
      <c r="AT46" s="35">
        <v>99.25</v>
      </c>
      <c r="AU46" s="38">
        <v>99.5</v>
      </c>
      <c r="AV46" s="38">
        <v>98.25</v>
      </c>
      <c r="AW46" s="38">
        <v>97.5</v>
      </c>
      <c r="AX46" s="38">
        <v>97.5</v>
      </c>
      <c r="AY46" s="38">
        <v>97</v>
      </c>
      <c r="AZ46" s="38">
        <v>98.5</v>
      </c>
      <c r="BA46" s="38">
        <v>101.5</v>
      </c>
      <c r="BB46" s="38">
        <v>102.5</v>
      </c>
      <c r="BC46" s="38">
        <v>104</v>
      </c>
      <c r="BD46" s="38">
        <v>105</v>
      </c>
      <c r="BE46" s="38">
        <v>105.5</v>
      </c>
      <c r="BF46" s="38">
        <v>105</v>
      </c>
      <c r="BG46" s="38">
        <v>105</v>
      </c>
      <c r="BH46" s="38">
        <v>106</v>
      </c>
      <c r="BI46" s="38">
        <v>104.5</v>
      </c>
      <c r="BJ46" s="38">
        <v>102</v>
      </c>
      <c r="BK46" s="38">
        <v>100</v>
      </c>
      <c r="BL46" s="38">
        <v>100</v>
      </c>
      <c r="BM46" s="38">
        <v>98.5</v>
      </c>
      <c r="BN46" s="38">
        <v>95.5</v>
      </c>
      <c r="BO46" s="38">
        <v>97</v>
      </c>
      <c r="BP46" s="38">
        <v>97</v>
      </c>
      <c r="BQ46" s="38">
        <v>94.5</v>
      </c>
      <c r="BR46" s="38">
        <v>98</v>
      </c>
      <c r="BS46" s="38">
        <v>102</v>
      </c>
      <c r="BT46" s="38">
        <v>100</v>
      </c>
      <c r="BU46" s="38">
        <v>101</v>
      </c>
      <c r="BV46" s="38">
        <v>105.65</v>
      </c>
      <c r="BW46" s="38">
        <v>106.5</v>
      </c>
      <c r="BX46" s="38">
        <v>106</v>
      </c>
      <c r="BY46" s="38">
        <v>106.25</v>
      </c>
      <c r="BZ46" s="38">
        <v>104.5</v>
      </c>
      <c r="CA46" s="38">
        <v>107</v>
      </c>
      <c r="CB46" s="38">
        <v>106.75</v>
      </c>
      <c r="CC46" s="38">
        <v>106.75</v>
      </c>
    </row>
    <row r="47" spans="1:64" s="54" customFormat="1" ht="14.25" customHeight="1">
      <c r="A47" s="28">
        <f t="shared" si="1"/>
        <v>45</v>
      </c>
      <c r="B47" s="54" t="s">
        <v>152</v>
      </c>
      <c r="C47" s="32" t="s">
        <v>147</v>
      </c>
      <c r="D47" s="78">
        <v>38015</v>
      </c>
      <c r="E47" s="78">
        <v>40571</v>
      </c>
      <c r="F47" s="55" t="s">
        <v>69</v>
      </c>
      <c r="G47" s="42" t="s">
        <v>159</v>
      </c>
      <c r="H47" s="85">
        <v>0.045</v>
      </c>
      <c r="I47" s="102">
        <v>100000</v>
      </c>
      <c r="J47" s="55" t="s">
        <v>148</v>
      </c>
      <c r="K47" s="35">
        <v>101.7</v>
      </c>
      <c r="L47" s="35">
        <v>101.6</v>
      </c>
      <c r="M47" s="36">
        <v>102.64</v>
      </c>
      <c r="N47" s="36">
        <v>101.8</v>
      </c>
      <c r="O47" s="38">
        <v>102</v>
      </c>
      <c r="P47" s="37">
        <f>(Q47-R47)/R47</f>
        <v>0.003937007874015804</v>
      </c>
      <c r="Q47" s="38">
        <v>102</v>
      </c>
      <c r="R47" s="38">
        <v>101.6</v>
      </c>
      <c r="S47" s="38">
        <v>102.07</v>
      </c>
      <c r="T47" s="38">
        <v>101.8</v>
      </c>
      <c r="U47" s="38">
        <v>101.45</v>
      </c>
      <c r="V47" s="38">
        <v>101.09</v>
      </c>
      <c r="W47" s="38">
        <v>100.51</v>
      </c>
      <c r="X47" s="38">
        <v>99.97</v>
      </c>
      <c r="Y47" s="38">
        <v>99.51</v>
      </c>
      <c r="Z47" s="38">
        <v>99.8</v>
      </c>
      <c r="AA47" s="38">
        <v>99.95</v>
      </c>
      <c r="AB47" s="38">
        <v>99.9</v>
      </c>
      <c r="AC47" s="38">
        <v>99.89</v>
      </c>
      <c r="AD47" s="38">
        <v>98.98</v>
      </c>
      <c r="AE47" s="38">
        <v>99.1</v>
      </c>
      <c r="AF47" s="38">
        <v>98.25</v>
      </c>
      <c r="AG47" s="38">
        <v>97.26</v>
      </c>
      <c r="AH47" s="38">
        <v>97.65</v>
      </c>
      <c r="AI47" s="38">
        <v>95.25</v>
      </c>
      <c r="AJ47" s="38">
        <v>93.81</v>
      </c>
      <c r="AK47" s="38">
        <v>94.1</v>
      </c>
      <c r="AL47" s="38">
        <v>94.1</v>
      </c>
      <c r="AM47" s="38">
        <v>92.88</v>
      </c>
      <c r="AN47" s="38">
        <v>93.5</v>
      </c>
      <c r="AO47" s="38">
        <v>91.3</v>
      </c>
      <c r="AP47" s="38">
        <v>89.08</v>
      </c>
      <c r="AQ47" s="38">
        <v>92.95</v>
      </c>
      <c r="AR47" s="38">
        <v>94.22</v>
      </c>
      <c r="AS47" s="38">
        <v>95</v>
      </c>
      <c r="AT47" s="38">
        <v>96.65</v>
      </c>
      <c r="AU47" s="38">
        <v>97.34</v>
      </c>
      <c r="AV47" s="38">
        <v>97.8</v>
      </c>
      <c r="AW47" s="38">
        <v>96.86</v>
      </c>
      <c r="AX47" s="38">
        <v>96.75</v>
      </c>
      <c r="AY47" s="38">
        <v>96.5</v>
      </c>
      <c r="AZ47" s="38">
        <v>96.8</v>
      </c>
      <c r="BA47" s="38">
        <v>96.35</v>
      </c>
      <c r="BB47" s="38">
        <v>96.05</v>
      </c>
      <c r="BC47" s="38">
        <v>96.58</v>
      </c>
      <c r="BD47" s="38">
        <v>96.9</v>
      </c>
      <c r="BE47" s="38">
        <v>97.39</v>
      </c>
      <c r="BF47" s="38">
        <v>97.93</v>
      </c>
      <c r="BG47" s="38">
        <v>98.11</v>
      </c>
      <c r="BH47" s="38">
        <v>96.99</v>
      </c>
      <c r="BI47" s="38">
        <v>95.86</v>
      </c>
      <c r="BJ47" s="38">
        <v>95.33</v>
      </c>
      <c r="BK47" s="38">
        <v>96.05</v>
      </c>
      <c r="BL47" s="38">
        <v>96.05</v>
      </c>
    </row>
    <row r="48" spans="1:64" s="54" customFormat="1" ht="14.25" customHeight="1">
      <c r="A48" s="28">
        <f t="shared" si="1"/>
        <v>46</v>
      </c>
      <c r="B48" s="54" t="s">
        <v>152</v>
      </c>
      <c r="C48" s="32" t="s">
        <v>150</v>
      </c>
      <c r="D48" s="78">
        <v>37288</v>
      </c>
      <c r="E48" s="78">
        <v>40940</v>
      </c>
      <c r="F48" s="55" t="s">
        <v>69</v>
      </c>
      <c r="G48" s="42" t="s">
        <v>159</v>
      </c>
      <c r="H48" s="85">
        <v>0.0625</v>
      </c>
      <c r="I48" s="102">
        <v>1000</v>
      </c>
      <c r="J48" s="55" t="s">
        <v>151</v>
      </c>
      <c r="K48" s="35">
        <v>104.97</v>
      </c>
      <c r="L48" s="35">
        <v>104.75</v>
      </c>
      <c r="M48" s="36">
        <v>105.72</v>
      </c>
      <c r="N48" s="36">
        <v>104.99</v>
      </c>
      <c r="O48" s="38">
        <v>105.7</v>
      </c>
      <c r="P48" s="37">
        <f>(Q48-R48)/R48</f>
        <v>0.00906921241050122</v>
      </c>
      <c r="Q48" s="38">
        <v>105.7</v>
      </c>
      <c r="R48" s="38">
        <v>104.75</v>
      </c>
      <c r="S48" s="38">
        <v>105.19</v>
      </c>
      <c r="T48" s="38">
        <v>105.2</v>
      </c>
      <c r="U48" s="38">
        <v>104.71</v>
      </c>
      <c r="V48" s="38">
        <v>104.73</v>
      </c>
      <c r="W48" s="38">
        <v>103.7</v>
      </c>
      <c r="X48" s="38">
        <v>102.55</v>
      </c>
      <c r="Y48" s="38">
        <v>101.99</v>
      </c>
      <c r="Z48" s="38">
        <v>102.18</v>
      </c>
      <c r="AA48" s="38">
        <v>102.8</v>
      </c>
      <c r="AB48" s="38">
        <v>103.64</v>
      </c>
      <c r="AC48" s="38">
        <v>103</v>
      </c>
      <c r="AD48" s="38">
        <v>103.3</v>
      </c>
      <c r="AE48" s="38">
        <v>101.38</v>
      </c>
      <c r="AF48" s="38">
        <v>100.97</v>
      </c>
      <c r="AG48" s="38">
        <v>101.1</v>
      </c>
      <c r="AH48" s="38">
        <v>100.43</v>
      </c>
      <c r="AI48" s="38">
        <v>98.97</v>
      </c>
      <c r="AJ48" s="38">
        <v>96.17</v>
      </c>
      <c r="AK48" s="38">
        <v>95.48</v>
      </c>
      <c r="AL48" s="38">
        <v>95.76</v>
      </c>
      <c r="AM48" s="38">
        <v>95.1</v>
      </c>
      <c r="AN48" s="38">
        <v>94.32</v>
      </c>
      <c r="AO48" s="38">
        <v>92.76</v>
      </c>
      <c r="AP48" s="38">
        <v>93.52</v>
      </c>
      <c r="AQ48" s="38">
        <v>91.64</v>
      </c>
      <c r="AR48" s="38">
        <v>97.7</v>
      </c>
      <c r="AS48" s="38">
        <v>98.5</v>
      </c>
      <c r="AT48" s="38">
        <v>101</v>
      </c>
      <c r="AU48" s="38">
        <v>100.4</v>
      </c>
      <c r="AV48" s="38">
        <v>101.01</v>
      </c>
      <c r="AW48" s="38">
        <v>100.05</v>
      </c>
      <c r="AX48" s="38">
        <v>99.99</v>
      </c>
      <c r="AY48" s="38">
        <v>100.32</v>
      </c>
      <c r="AZ48" s="38">
        <v>100.29</v>
      </c>
      <c r="BA48" s="38">
        <v>99.81</v>
      </c>
      <c r="BB48" s="38">
        <v>99.95</v>
      </c>
      <c r="BC48" s="38">
        <v>100.49</v>
      </c>
      <c r="BD48" s="38">
        <v>101.46</v>
      </c>
      <c r="BE48" s="38">
        <v>101.7</v>
      </c>
      <c r="BF48" s="38">
        <v>102.65</v>
      </c>
      <c r="BG48" s="38">
        <v>102.9</v>
      </c>
      <c r="BH48" s="38">
        <v>102.05</v>
      </c>
      <c r="BI48" s="38">
        <v>100.5</v>
      </c>
      <c r="BJ48" s="38">
        <v>99.09</v>
      </c>
      <c r="BK48" s="38">
        <v>100.06</v>
      </c>
      <c r="BL48" s="38">
        <v>100.06</v>
      </c>
    </row>
    <row r="49" spans="1:64" s="54" customFormat="1" ht="14.25" customHeight="1">
      <c r="A49" s="28">
        <f t="shared" si="1"/>
        <v>47</v>
      </c>
      <c r="B49" s="54" t="s">
        <v>152</v>
      </c>
      <c r="C49" s="32" t="s">
        <v>170</v>
      </c>
      <c r="D49" s="78">
        <v>37370</v>
      </c>
      <c r="E49" s="78">
        <v>41023</v>
      </c>
      <c r="F49" s="55" t="s">
        <v>69</v>
      </c>
      <c r="G49" s="42" t="s">
        <v>159</v>
      </c>
      <c r="H49" s="85">
        <v>0.0725</v>
      </c>
      <c r="I49" s="102">
        <v>1000</v>
      </c>
      <c r="J49" s="55" t="s">
        <v>151</v>
      </c>
      <c r="K49" s="35">
        <v>107</v>
      </c>
      <c r="L49" s="35">
        <v>106.53</v>
      </c>
      <c r="M49" s="35">
        <v>107.4</v>
      </c>
      <c r="N49" s="35">
        <v>107.38</v>
      </c>
      <c r="O49" s="38">
        <v>107</v>
      </c>
      <c r="P49" s="37">
        <f>(Q49-R49)/R49</f>
        <v>0.004600506994648342</v>
      </c>
      <c r="Q49" s="38">
        <v>107</v>
      </c>
      <c r="R49" s="38">
        <v>106.51</v>
      </c>
      <c r="S49" s="38">
        <v>107.25</v>
      </c>
      <c r="T49" s="38">
        <v>107.47</v>
      </c>
      <c r="U49" s="38">
        <v>106.97</v>
      </c>
      <c r="V49" s="38">
        <v>106.47</v>
      </c>
      <c r="W49" s="38">
        <v>105.5</v>
      </c>
      <c r="X49" s="38">
        <v>103.51</v>
      </c>
      <c r="Y49" s="38">
        <v>103.6</v>
      </c>
      <c r="Z49" s="38">
        <v>104.7</v>
      </c>
      <c r="AA49" s="38">
        <v>104.86</v>
      </c>
      <c r="AB49" s="38">
        <v>105.07</v>
      </c>
      <c r="AC49" s="38">
        <v>105.69</v>
      </c>
      <c r="AD49" s="38">
        <v>103.99</v>
      </c>
      <c r="AE49" s="38">
        <v>102.21</v>
      </c>
      <c r="AF49" s="38">
        <v>101.87</v>
      </c>
      <c r="AG49" s="38">
        <v>101.84</v>
      </c>
      <c r="AH49" s="38">
        <v>101.87</v>
      </c>
      <c r="AI49" s="38">
        <v>99.45</v>
      </c>
      <c r="AJ49" s="38">
        <v>97.5</v>
      </c>
      <c r="AK49" s="38">
        <v>97.75</v>
      </c>
      <c r="AL49" s="38">
        <v>97.75</v>
      </c>
      <c r="AM49" s="38">
        <v>95.65</v>
      </c>
      <c r="AN49" s="38">
        <v>97.11</v>
      </c>
      <c r="AO49" s="38">
        <v>95.09</v>
      </c>
      <c r="AP49" s="38">
        <v>95.53</v>
      </c>
      <c r="AQ49" s="38">
        <v>93.84</v>
      </c>
      <c r="AR49" s="38">
        <v>100.34</v>
      </c>
      <c r="AS49" s="38">
        <v>101.01</v>
      </c>
      <c r="AT49" s="38">
        <v>102.3</v>
      </c>
      <c r="AU49" s="38">
        <v>103.46</v>
      </c>
      <c r="AV49" s="38">
        <v>103.69</v>
      </c>
      <c r="AW49" s="38">
        <v>103.31</v>
      </c>
      <c r="AX49" s="38">
        <v>103.55</v>
      </c>
      <c r="AY49" s="38">
        <v>103.33</v>
      </c>
      <c r="AZ49" s="38">
        <v>103.4</v>
      </c>
      <c r="BA49" s="38">
        <v>103.4</v>
      </c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64" s="54" customFormat="1" ht="14.25" customHeight="1">
      <c r="A50" s="28">
        <f t="shared" si="1"/>
        <v>48</v>
      </c>
      <c r="B50" s="54" t="s">
        <v>152</v>
      </c>
      <c r="C50" s="32" t="s">
        <v>168</v>
      </c>
      <c r="D50" s="78">
        <v>37645</v>
      </c>
      <c r="E50" s="78">
        <v>41298</v>
      </c>
      <c r="F50" s="55" t="s">
        <v>69</v>
      </c>
      <c r="G50" s="42" t="s">
        <v>159</v>
      </c>
      <c r="H50" s="85">
        <v>0.06875</v>
      </c>
      <c r="I50" s="102">
        <v>1000</v>
      </c>
      <c r="J50" s="55" t="s">
        <v>151</v>
      </c>
      <c r="K50" s="35">
        <v>106.9</v>
      </c>
      <c r="L50" s="35">
        <v>105.69</v>
      </c>
      <c r="M50" s="35">
        <v>107.03</v>
      </c>
      <c r="N50" s="35">
        <v>106.08</v>
      </c>
      <c r="O50" s="38">
        <v>107.03</v>
      </c>
      <c r="P50" s="37">
        <f>(Q50-R50)/R50</f>
        <v>0.014021790620559015</v>
      </c>
      <c r="Q50" s="38">
        <v>107.03</v>
      </c>
      <c r="R50" s="38">
        <v>105.55</v>
      </c>
      <c r="S50" s="38">
        <v>105.94</v>
      </c>
      <c r="T50" s="38">
        <v>106.1</v>
      </c>
      <c r="U50" s="38">
        <v>105.5</v>
      </c>
      <c r="V50" s="38">
        <v>104.72</v>
      </c>
      <c r="W50" s="38">
        <v>104.25</v>
      </c>
      <c r="X50" s="38">
        <v>102.7</v>
      </c>
      <c r="Y50" s="38">
        <v>102.5</v>
      </c>
      <c r="Z50" s="38">
        <v>103.33</v>
      </c>
      <c r="AA50" s="38">
        <v>104.45</v>
      </c>
      <c r="AB50" s="38">
        <v>104.98</v>
      </c>
      <c r="AC50" s="38">
        <v>104.23</v>
      </c>
      <c r="AD50" s="38">
        <v>102.25</v>
      </c>
      <c r="AE50" s="38">
        <v>100.56</v>
      </c>
      <c r="AF50" s="38">
        <v>101.22</v>
      </c>
      <c r="AG50" s="38">
        <v>100.79</v>
      </c>
      <c r="AH50" s="38">
        <v>99.95</v>
      </c>
      <c r="AI50" s="38">
        <v>98</v>
      </c>
      <c r="AJ50" s="38">
        <v>96.18</v>
      </c>
      <c r="AK50" s="38">
        <v>95.61</v>
      </c>
      <c r="AL50" s="38">
        <v>96.3</v>
      </c>
      <c r="AM50" s="38">
        <v>95.9</v>
      </c>
      <c r="AN50" s="38">
        <v>96.35</v>
      </c>
      <c r="AO50" s="38">
        <v>95.2</v>
      </c>
      <c r="AP50" s="38">
        <v>93.73</v>
      </c>
      <c r="AQ50" s="38">
        <v>91.28</v>
      </c>
      <c r="AR50" s="38">
        <v>98.24</v>
      </c>
      <c r="AS50" s="38">
        <v>98.68</v>
      </c>
      <c r="AT50" s="38">
        <v>101.61</v>
      </c>
      <c r="AU50" s="38">
        <v>102.2</v>
      </c>
      <c r="AV50" s="38">
        <v>103.19</v>
      </c>
      <c r="AW50" s="38">
        <v>102.07</v>
      </c>
      <c r="AX50" s="38">
        <v>102.15</v>
      </c>
      <c r="AY50" s="38">
        <v>102.5</v>
      </c>
      <c r="AZ50" s="38">
        <v>102.63</v>
      </c>
      <c r="BA50" s="38">
        <v>102.63</v>
      </c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1:64" s="54" customFormat="1" ht="14.25" customHeight="1">
      <c r="A51" s="28">
        <f t="shared" si="1"/>
        <v>49</v>
      </c>
      <c r="B51" s="54" t="s">
        <v>152</v>
      </c>
      <c r="C51" s="32" t="s">
        <v>154</v>
      </c>
      <c r="D51" s="78">
        <v>38015</v>
      </c>
      <c r="E51" s="78">
        <v>43467</v>
      </c>
      <c r="F51" s="55" t="s">
        <v>69</v>
      </c>
      <c r="G51" s="42" t="s">
        <v>159</v>
      </c>
      <c r="H51" s="85">
        <v>0.05375</v>
      </c>
      <c r="I51" s="102">
        <v>100000</v>
      </c>
      <c r="J51" s="55" t="s">
        <v>148</v>
      </c>
      <c r="K51" s="35">
        <v>94.09</v>
      </c>
      <c r="L51" s="35">
        <v>91.14</v>
      </c>
      <c r="M51" s="36">
        <v>96.8</v>
      </c>
      <c r="N51" s="36">
        <v>92.66</v>
      </c>
      <c r="O51" s="38">
        <v>94.94</v>
      </c>
      <c r="P51" s="37">
        <f>(Q51-R51)/R51</f>
        <v>0.03195652173913041</v>
      </c>
      <c r="Q51" s="38">
        <v>94.94</v>
      </c>
      <c r="R51" s="38">
        <v>92</v>
      </c>
      <c r="S51" s="38">
        <v>91.21</v>
      </c>
      <c r="T51" s="38">
        <v>89.4</v>
      </c>
      <c r="U51" s="38">
        <v>88.1</v>
      </c>
      <c r="V51" s="38">
        <v>86.42</v>
      </c>
      <c r="W51" s="38">
        <v>85.78</v>
      </c>
      <c r="X51" s="38">
        <v>82.95</v>
      </c>
      <c r="Y51" s="38">
        <v>83.1</v>
      </c>
      <c r="Z51" s="38">
        <v>85.76</v>
      </c>
      <c r="AA51" s="38">
        <v>87.9</v>
      </c>
      <c r="AB51" s="38">
        <v>86</v>
      </c>
      <c r="AC51" s="38">
        <v>86.8</v>
      </c>
      <c r="AD51" s="38">
        <v>85.19</v>
      </c>
      <c r="AE51" s="38">
        <v>84.41</v>
      </c>
      <c r="AF51" s="38">
        <v>83.31</v>
      </c>
      <c r="AG51" s="38">
        <v>85.12</v>
      </c>
      <c r="AH51" s="38">
        <v>82.72</v>
      </c>
      <c r="AI51" s="38">
        <v>79.9</v>
      </c>
      <c r="AJ51" s="38">
        <v>76.7</v>
      </c>
      <c r="AK51" s="38">
        <v>78.1</v>
      </c>
      <c r="AL51" s="38">
        <v>78.85</v>
      </c>
      <c r="AM51" s="38">
        <v>76.28</v>
      </c>
      <c r="AN51" s="38">
        <v>80</v>
      </c>
      <c r="AO51" s="38">
        <v>73</v>
      </c>
      <c r="AP51" s="38">
        <v>76.99</v>
      </c>
      <c r="AQ51" s="38">
        <v>73.71</v>
      </c>
      <c r="AR51" s="38">
        <v>82</v>
      </c>
      <c r="AS51" s="38">
        <v>86.8</v>
      </c>
      <c r="AT51" s="38">
        <v>89.9</v>
      </c>
      <c r="AU51" s="38">
        <v>90.28</v>
      </c>
      <c r="AV51" s="38">
        <v>91.89</v>
      </c>
      <c r="AW51" s="38">
        <v>89.45</v>
      </c>
      <c r="AX51" s="38">
        <v>88.5</v>
      </c>
      <c r="AY51" s="38">
        <v>89.53</v>
      </c>
      <c r="AZ51" s="38">
        <v>88.49</v>
      </c>
      <c r="BA51" s="38">
        <v>87.99</v>
      </c>
      <c r="BB51" s="38">
        <v>87.43</v>
      </c>
      <c r="BC51" s="38">
        <v>89.27</v>
      </c>
      <c r="BD51" s="38">
        <v>89.2</v>
      </c>
      <c r="BE51" s="38">
        <v>90.45</v>
      </c>
      <c r="BF51" s="38">
        <v>91.09</v>
      </c>
      <c r="BG51" s="38">
        <v>90.62</v>
      </c>
      <c r="BH51" s="38">
        <v>90.31</v>
      </c>
      <c r="BI51" s="38">
        <v>88.02</v>
      </c>
      <c r="BJ51" s="38">
        <v>86.76</v>
      </c>
      <c r="BK51" s="38">
        <v>87.36</v>
      </c>
      <c r="BL51" s="38">
        <v>87.36</v>
      </c>
    </row>
    <row r="52" spans="1:64" s="54" customFormat="1" ht="14.25" customHeight="1">
      <c r="A52" s="28">
        <f t="shared" si="1"/>
        <v>50</v>
      </c>
      <c r="B52" s="54" t="s">
        <v>146</v>
      </c>
      <c r="C52" s="32" t="s">
        <v>157</v>
      </c>
      <c r="D52" s="78">
        <v>37645</v>
      </c>
      <c r="E52" s="78">
        <v>48603</v>
      </c>
      <c r="F52" s="55" t="s">
        <v>69</v>
      </c>
      <c r="G52" s="42" t="s">
        <v>159</v>
      </c>
      <c r="H52" s="85">
        <v>0.0775</v>
      </c>
      <c r="I52" s="102">
        <v>1000</v>
      </c>
      <c r="J52" s="55" t="s">
        <v>151</v>
      </c>
      <c r="K52" s="35">
        <v>101.81</v>
      </c>
      <c r="L52" s="35">
        <v>100.68</v>
      </c>
      <c r="M52" s="36">
        <v>102.32</v>
      </c>
      <c r="N52" s="36">
        <v>101.48</v>
      </c>
      <c r="O52" s="38">
        <v>102</v>
      </c>
      <c r="P52" s="37">
        <f>(Q52-R52)/R52</f>
        <v>0.013110846245530324</v>
      </c>
      <c r="Q52" s="38">
        <v>102</v>
      </c>
      <c r="R52" s="38">
        <v>100.68</v>
      </c>
      <c r="S52" s="38">
        <v>98.24</v>
      </c>
      <c r="T52" s="38">
        <v>97.88</v>
      </c>
      <c r="U52" s="38">
        <v>98.37</v>
      </c>
      <c r="V52" s="38">
        <v>97.58</v>
      </c>
      <c r="W52" s="38">
        <v>95</v>
      </c>
      <c r="X52" s="38">
        <v>93.04</v>
      </c>
      <c r="Y52" s="38">
        <v>91.1</v>
      </c>
      <c r="Z52" s="38">
        <v>94.42</v>
      </c>
      <c r="AA52" s="38">
        <v>94.15</v>
      </c>
      <c r="AB52" s="38">
        <v>94.1</v>
      </c>
      <c r="AC52" s="38">
        <v>94</v>
      </c>
      <c r="AD52" s="38">
        <v>89.73</v>
      </c>
      <c r="AE52" s="38">
        <v>88.38</v>
      </c>
      <c r="AF52" s="38">
        <v>86.59</v>
      </c>
      <c r="AG52" s="38">
        <v>88.32</v>
      </c>
      <c r="AH52" s="38">
        <v>88.04</v>
      </c>
      <c r="AI52" s="38">
        <v>90</v>
      </c>
      <c r="AJ52" s="38">
        <v>86.74</v>
      </c>
      <c r="AK52" s="38">
        <v>87.09</v>
      </c>
      <c r="AL52" s="38">
        <v>88.54</v>
      </c>
      <c r="AM52" s="38">
        <v>86.84</v>
      </c>
      <c r="AN52" s="38">
        <v>84.82</v>
      </c>
      <c r="AO52" s="38">
        <v>79.86</v>
      </c>
      <c r="AP52" s="38">
        <v>81.54</v>
      </c>
      <c r="AQ52" s="38">
        <v>83</v>
      </c>
      <c r="AR52" s="38">
        <v>94.03</v>
      </c>
      <c r="AS52" s="38">
        <v>97.38</v>
      </c>
      <c r="AT52" s="38">
        <v>98.84</v>
      </c>
      <c r="AU52" s="38">
        <v>101.63</v>
      </c>
      <c r="AV52" s="38">
        <v>102.81</v>
      </c>
      <c r="AW52" s="38">
        <v>102.94</v>
      </c>
      <c r="AX52" s="38">
        <v>102.29</v>
      </c>
      <c r="AY52" s="38">
        <v>102.37</v>
      </c>
      <c r="AZ52" s="38">
        <v>101.5</v>
      </c>
      <c r="BA52" s="38">
        <v>102.51</v>
      </c>
      <c r="BB52" s="38">
        <v>103.58</v>
      </c>
      <c r="BC52" s="38">
        <v>105.3</v>
      </c>
      <c r="BD52" s="38">
        <v>104.65</v>
      </c>
      <c r="BE52" s="38">
        <v>107</v>
      </c>
      <c r="BF52" s="38">
        <v>107.69</v>
      </c>
      <c r="BG52" s="38">
        <v>108.19</v>
      </c>
      <c r="BH52" s="38">
        <v>107.19</v>
      </c>
      <c r="BI52" s="38">
        <v>104.19</v>
      </c>
      <c r="BJ52" s="38">
        <v>101.41</v>
      </c>
      <c r="BK52" s="38">
        <v>102.54</v>
      </c>
      <c r="BL52" s="38">
        <v>102.54</v>
      </c>
    </row>
    <row r="53" spans="1:31" s="54" customFormat="1" ht="14.25" customHeight="1">
      <c r="A53" s="28">
        <f t="shared" si="1"/>
        <v>51</v>
      </c>
      <c r="B53" s="54" t="s">
        <v>188</v>
      </c>
      <c r="C53" s="55" t="s">
        <v>182</v>
      </c>
      <c r="D53" s="78">
        <v>36840</v>
      </c>
      <c r="E53" s="78">
        <v>40492</v>
      </c>
      <c r="F53" s="55" t="s">
        <v>69</v>
      </c>
      <c r="G53" s="33" t="s">
        <v>109</v>
      </c>
      <c r="H53" s="85">
        <v>0.06625</v>
      </c>
      <c r="I53" s="102">
        <v>1000</v>
      </c>
      <c r="J53" s="55" t="s">
        <v>135</v>
      </c>
      <c r="K53" s="35">
        <v>106.12</v>
      </c>
      <c r="L53" s="35">
        <v>106.06</v>
      </c>
      <c r="M53" s="36">
        <v>106.64</v>
      </c>
      <c r="N53" s="36">
        <v>106.6</v>
      </c>
      <c r="O53" s="35">
        <v>106.15</v>
      </c>
      <c r="P53" s="37">
        <f>(Q53-R53)/R53</f>
        <v>0.0008485762775787612</v>
      </c>
      <c r="Q53" s="35">
        <v>106.15</v>
      </c>
      <c r="R53" s="35">
        <v>106.06</v>
      </c>
      <c r="S53" s="35">
        <v>106.36</v>
      </c>
      <c r="T53" s="35">
        <v>106.54</v>
      </c>
      <c r="U53" s="35">
        <v>106</v>
      </c>
      <c r="V53" s="35">
        <v>105.7</v>
      </c>
      <c r="W53" s="35">
        <v>105.66</v>
      </c>
      <c r="X53" s="35">
        <v>106.4</v>
      </c>
      <c r="Y53" s="35">
        <v>106.6</v>
      </c>
      <c r="Z53" s="35">
        <v>106.16</v>
      </c>
      <c r="AA53" s="35">
        <v>106.1</v>
      </c>
      <c r="AB53" s="35">
        <v>106</v>
      </c>
      <c r="AC53" s="35">
        <v>106.1</v>
      </c>
      <c r="AD53" s="35">
        <v>106.06</v>
      </c>
      <c r="AE53" s="35">
        <v>106.06</v>
      </c>
    </row>
    <row r="54" spans="1:31" s="54" customFormat="1" ht="14.25" customHeight="1">
      <c r="A54" s="28">
        <f t="shared" si="1"/>
        <v>52</v>
      </c>
      <c r="B54" s="54" t="s">
        <v>188</v>
      </c>
      <c r="C54" s="55" t="s">
        <v>183</v>
      </c>
      <c r="D54" s="78">
        <v>39134</v>
      </c>
      <c r="E54" s="78">
        <v>40960</v>
      </c>
      <c r="F54" s="55" t="s">
        <v>69</v>
      </c>
      <c r="G54" s="33" t="s">
        <v>109</v>
      </c>
      <c r="H54" s="85">
        <v>0.04375</v>
      </c>
      <c r="I54" s="102">
        <v>50000</v>
      </c>
      <c r="J54" s="55" t="s">
        <v>135</v>
      </c>
      <c r="K54" s="35">
        <v>103.98</v>
      </c>
      <c r="L54" s="35">
        <v>103.68</v>
      </c>
      <c r="M54" s="36">
        <v>104.5</v>
      </c>
      <c r="N54" s="36">
        <v>104.14</v>
      </c>
      <c r="O54" s="35">
        <v>104.04</v>
      </c>
      <c r="P54" s="37">
        <f>(Q54-R54)/R54</f>
        <v>0.004247104247104363</v>
      </c>
      <c r="Q54" s="35">
        <v>104.04</v>
      </c>
      <c r="R54" s="35">
        <v>103.6</v>
      </c>
      <c r="S54" s="35">
        <v>104.15</v>
      </c>
      <c r="T54" s="35">
        <v>104.16</v>
      </c>
      <c r="U54" s="35">
        <v>103.3</v>
      </c>
      <c r="V54" s="35">
        <v>104.15</v>
      </c>
      <c r="W54" s="35">
        <v>102.94</v>
      </c>
      <c r="X54" s="35">
        <v>102.62</v>
      </c>
      <c r="Y54" s="35">
        <v>102.38</v>
      </c>
      <c r="Z54" s="35">
        <v>103.04</v>
      </c>
      <c r="AA54" s="35">
        <v>102.94</v>
      </c>
      <c r="AB54" s="35">
        <v>103.12</v>
      </c>
      <c r="AC54" s="35">
        <v>103.02</v>
      </c>
      <c r="AD54" s="35">
        <v>102.2</v>
      </c>
      <c r="AE54" s="35">
        <v>102.2</v>
      </c>
    </row>
    <row r="55" spans="1:31" s="54" customFormat="1" ht="14.25" customHeight="1">
      <c r="A55" s="28">
        <f t="shared" si="1"/>
        <v>53</v>
      </c>
      <c r="B55" s="54" t="s">
        <v>188</v>
      </c>
      <c r="C55" s="55" t="s">
        <v>184</v>
      </c>
      <c r="D55" s="78">
        <v>37649</v>
      </c>
      <c r="E55" s="78">
        <v>41302</v>
      </c>
      <c r="F55" s="55" t="s">
        <v>69</v>
      </c>
      <c r="G55" s="33" t="s">
        <v>109</v>
      </c>
      <c r="H55" s="85">
        <v>0.0725</v>
      </c>
      <c r="I55" s="102">
        <v>1000</v>
      </c>
      <c r="J55" s="55" t="s">
        <v>135</v>
      </c>
      <c r="K55" s="35">
        <v>112.72</v>
      </c>
      <c r="L55" s="35">
        <v>112.1</v>
      </c>
      <c r="M55" s="36">
        <v>113.3</v>
      </c>
      <c r="N55" s="36">
        <v>112.68</v>
      </c>
      <c r="O55" s="35">
        <v>112.78</v>
      </c>
      <c r="P55" s="37">
        <f>(Q55-R55)/R55</f>
        <v>0.007324044301536329</v>
      </c>
      <c r="Q55" s="35">
        <v>112.78</v>
      </c>
      <c r="R55" s="35">
        <v>111.96</v>
      </c>
      <c r="S55" s="35">
        <v>112.92</v>
      </c>
      <c r="T55" s="35">
        <v>113.26</v>
      </c>
      <c r="U55" s="35">
        <v>112.9</v>
      </c>
      <c r="V55" s="35">
        <v>112.82</v>
      </c>
      <c r="W55" s="35">
        <v>111.74</v>
      </c>
      <c r="X55" s="35">
        <v>111.04</v>
      </c>
      <c r="Y55" s="35">
        <v>110.4</v>
      </c>
      <c r="Z55" s="35">
        <v>111.84</v>
      </c>
      <c r="AA55" s="35">
        <v>111.75</v>
      </c>
      <c r="AB55" s="35">
        <v>112.46</v>
      </c>
      <c r="AC55" s="35">
        <v>112.6</v>
      </c>
      <c r="AD55" s="35">
        <v>111.77</v>
      </c>
      <c r="AE55" s="35">
        <v>111.77</v>
      </c>
    </row>
    <row r="56" spans="1:31" s="54" customFormat="1" ht="14.25" customHeight="1">
      <c r="A56" s="28">
        <f t="shared" si="1"/>
        <v>54</v>
      </c>
      <c r="B56" s="54" t="s">
        <v>188</v>
      </c>
      <c r="C56" s="55" t="s">
        <v>185</v>
      </c>
      <c r="D56" s="78">
        <v>39835</v>
      </c>
      <c r="E56" s="78">
        <v>41661</v>
      </c>
      <c r="F56" s="55" t="s">
        <v>69</v>
      </c>
      <c r="G56" s="33" t="s">
        <v>109</v>
      </c>
      <c r="H56" s="85">
        <v>0.05</v>
      </c>
      <c r="I56" s="102">
        <v>50000</v>
      </c>
      <c r="J56" s="55" t="s">
        <v>135</v>
      </c>
      <c r="K56" s="35">
        <v>105.06</v>
      </c>
      <c r="L56" s="35">
        <v>104.18</v>
      </c>
      <c r="M56" s="36">
        <v>106</v>
      </c>
      <c r="N56" s="36">
        <v>105.1</v>
      </c>
      <c r="O56" s="35">
        <v>105.12</v>
      </c>
      <c r="P56" s="37">
        <f>(Q56-R56)/R56</f>
        <v>0.013107170393215106</v>
      </c>
      <c r="Q56" s="35">
        <v>105.12</v>
      </c>
      <c r="R56" s="35">
        <v>103.76</v>
      </c>
      <c r="S56" s="35">
        <v>104.5</v>
      </c>
      <c r="T56" s="35">
        <v>105.21</v>
      </c>
      <c r="U56" s="35">
        <v>105.76</v>
      </c>
      <c r="V56" s="35">
        <v>105.12</v>
      </c>
      <c r="W56" s="35">
        <v>103.32</v>
      </c>
      <c r="X56" s="35">
        <v>103.58</v>
      </c>
      <c r="Y56" s="35">
        <v>103</v>
      </c>
      <c r="Z56" s="35">
        <v>104.1</v>
      </c>
      <c r="AA56" s="35">
        <v>103.83</v>
      </c>
      <c r="AB56" s="35">
        <v>104.28</v>
      </c>
      <c r="AC56" s="35">
        <v>104.56</v>
      </c>
      <c r="AD56" s="35">
        <v>103.18</v>
      </c>
      <c r="AE56" s="35">
        <v>103.18</v>
      </c>
    </row>
    <row r="57" spans="1:31" s="54" customFormat="1" ht="14.25" customHeight="1">
      <c r="A57" s="28">
        <f t="shared" si="1"/>
        <v>55</v>
      </c>
      <c r="B57" s="54" t="s">
        <v>188</v>
      </c>
      <c r="C57" s="55" t="s">
        <v>187</v>
      </c>
      <c r="D57" s="78">
        <v>39590</v>
      </c>
      <c r="E57" s="78">
        <v>41781</v>
      </c>
      <c r="F57" s="55" t="s">
        <v>69</v>
      </c>
      <c r="G57" s="33" t="s">
        <v>109</v>
      </c>
      <c r="H57" s="85">
        <v>0.0525</v>
      </c>
      <c r="I57" s="102">
        <v>50000</v>
      </c>
      <c r="J57" s="55" t="s">
        <v>135</v>
      </c>
      <c r="K57" s="35">
        <v>106.52</v>
      </c>
      <c r="L57" s="35">
        <v>105.6</v>
      </c>
      <c r="M57" s="36">
        <v>107.52</v>
      </c>
      <c r="N57" s="36">
        <v>106.56</v>
      </c>
      <c r="O57" s="35">
        <v>106.58</v>
      </c>
      <c r="P57" s="37">
        <f>(Q57-R57)/R57</f>
        <v>0.013214183857781163</v>
      </c>
      <c r="Q57" s="35">
        <v>106.58</v>
      </c>
      <c r="R57" s="35">
        <v>105.19</v>
      </c>
      <c r="S57" s="35">
        <v>106.24</v>
      </c>
      <c r="T57" s="35">
        <v>106.85</v>
      </c>
      <c r="U57" s="35">
        <v>106.4</v>
      </c>
      <c r="V57" s="35">
        <v>106.36</v>
      </c>
      <c r="W57" s="35">
        <v>105.5</v>
      </c>
      <c r="X57" s="35">
        <v>104.72</v>
      </c>
      <c r="Y57" s="35">
        <v>103.87</v>
      </c>
      <c r="Z57" s="35">
        <v>105.4</v>
      </c>
      <c r="AA57" s="35">
        <v>104.8</v>
      </c>
      <c r="AB57" s="35">
        <v>105.79</v>
      </c>
      <c r="AC57" s="35">
        <v>105.61</v>
      </c>
      <c r="AD57" s="35">
        <v>103.83</v>
      </c>
      <c r="AE57" s="35">
        <v>103.83</v>
      </c>
    </row>
    <row r="58" spans="1:29" s="54" customFormat="1" ht="14.25" customHeight="1">
      <c r="A58" s="28">
        <f t="shared" si="1"/>
        <v>56</v>
      </c>
      <c r="B58" s="54" t="s">
        <v>188</v>
      </c>
      <c r="C58" s="55" t="s">
        <v>196</v>
      </c>
      <c r="D58" s="78">
        <v>38639</v>
      </c>
      <c r="E58" s="78">
        <v>42291</v>
      </c>
      <c r="F58" s="55" t="s">
        <v>69</v>
      </c>
      <c r="G58" s="33" t="s">
        <v>109</v>
      </c>
      <c r="H58" s="85">
        <v>0.03625</v>
      </c>
      <c r="I58" s="102">
        <v>1000</v>
      </c>
      <c r="J58" s="55" t="s">
        <v>135</v>
      </c>
      <c r="K58" s="35">
        <v>98.7</v>
      </c>
      <c r="L58" s="35">
        <v>98.08</v>
      </c>
      <c r="M58" s="36">
        <v>99.82</v>
      </c>
      <c r="N58" s="36">
        <v>99.18</v>
      </c>
      <c r="O58" s="35">
        <v>99</v>
      </c>
      <c r="P58" s="37">
        <f>(Q58-R58)/R58</f>
        <v>0.005076142131979695</v>
      </c>
      <c r="Q58" s="35">
        <v>99</v>
      </c>
      <c r="R58" s="35">
        <v>98.5</v>
      </c>
      <c r="S58" s="35">
        <v>98.5</v>
      </c>
      <c r="T58" s="35">
        <v>99.35</v>
      </c>
      <c r="U58" s="35">
        <v>99.5</v>
      </c>
      <c r="V58" s="35">
        <v>98.89</v>
      </c>
      <c r="W58" s="35">
        <v>96.97</v>
      </c>
      <c r="X58" s="35">
        <v>96</v>
      </c>
      <c r="Y58" s="35">
        <v>95.5</v>
      </c>
      <c r="Z58" s="35">
        <v>97</v>
      </c>
      <c r="AA58" s="35">
        <v>96.18</v>
      </c>
      <c r="AB58" s="35">
        <v>96.92</v>
      </c>
      <c r="AC58" s="35">
        <v>96.92</v>
      </c>
    </row>
    <row r="59" spans="1:29" s="54" customFormat="1" ht="14.25" customHeight="1">
      <c r="A59" s="28">
        <f t="shared" si="1"/>
        <v>57</v>
      </c>
      <c r="B59" s="54" t="s">
        <v>188</v>
      </c>
      <c r="C59" s="55" t="s">
        <v>190</v>
      </c>
      <c r="D59" s="78">
        <v>39134</v>
      </c>
      <c r="E59" s="78">
        <v>42787</v>
      </c>
      <c r="F59" s="55" t="s">
        <v>69</v>
      </c>
      <c r="G59" s="33" t="s">
        <v>109</v>
      </c>
      <c r="H59" s="85">
        <v>0.0475</v>
      </c>
      <c r="I59" s="102">
        <v>50000</v>
      </c>
      <c r="J59" s="55" t="s">
        <v>135</v>
      </c>
      <c r="K59" s="35">
        <v>102.06</v>
      </c>
      <c r="L59" s="35">
        <v>100.9</v>
      </c>
      <c r="M59" s="36">
        <v>102.65</v>
      </c>
      <c r="N59" s="36">
        <v>101.75</v>
      </c>
      <c r="O59" s="35">
        <v>102.06</v>
      </c>
      <c r="P59" s="37">
        <f>(Q59-R59)/R59</f>
        <v>0.016533864541832633</v>
      </c>
      <c r="Q59" s="35">
        <v>102.06</v>
      </c>
      <c r="R59" s="35">
        <v>100.4</v>
      </c>
      <c r="S59" s="35">
        <v>100.45</v>
      </c>
      <c r="T59" s="35">
        <v>101.2</v>
      </c>
      <c r="U59" s="35">
        <v>100.6</v>
      </c>
      <c r="V59" s="35">
        <v>100.55</v>
      </c>
      <c r="W59" s="35">
        <v>100.25</v>
      </c>
      <c r="X59" s="35">
        <v>99.02</v>
      </c>
      <c r="Y59" s="35">
        <v>98.08</v>
      </c>
      <c r="Z59" s="35">
        <v>100.06</v>
      </c>
      <c r="AA59" s="35">
        <v>99.22</v>
      </c>
      <c r="AB59" s="35">
        <v>100.28</v>
      </c>
      <c r="AC59" s="35">
        <v>100.28</v>
      </c>
    </row>
    <row r="60" spans="1:29" s="54" customFormat="1" ht="14.25" customHeight="1">
      <c r="A60" s="28">
        <f t="shared" si="1"/>
        <v>58</v>
      </c>
      <c r="B60" s="54" t="s">
        <v>188</v>
      </c>
      <c r="C60" s="55" t="s">
        <v>192</v>
      </c>
      <c r="D60" s="78">
        <v>39590</v>
      </c>
      <c r="E60" s="78">
        <v>43242</v>
      </c>
      <c r="F60" s="55" t="s">
        <v>69</v>
      </c>
      <c r="G60" s="33" t="s">
        <v>109</v>
      </c>
      <c r="H60" s="85">
        <f>5.625/100</f>
        <v>0.05625</v>
      </c>
      <c r="I60" s="102">
        <v>50000</v>
      </c>
      <c r="J60" s="55" t="s">
        <v>135</v>
      </c>
      <c r="K60" s="35">
        <v>106.6</v>
      </c>
      <c r="L60" s="35">
        <v>105.25</v>
      </c>
      <c r="M60" s="36">
        <v>107.88</v>
      </c>
      <c r="N60" s="36">
        <v>106.46</v>
      </c>
      <c r="O60" s="35">
        <v>106.6</v>
      </c>
      <c r="P60" s="37">
        <f>(Q60-R60)/R60</f>
        <v>0.018147086914995142</v>
      </c>
      <c r="Q60" s="35">
        <v>106.6</v>
      </c>
      <c r="R60" s="35">
        <v>104.7</v>
      </c>
      <c r="S60" s="35">
        <v>103.66</v>
      </c>
      <c r="T60" s="35">
        <v>104.9</v>
      </c>
      <c r="U60" s="35">
        <v>106.2</v>
      </c>
      <c r="V60" s="35">
        <v>106.4</v>
      </c>
      <c r="W60" s="35">
        <v>103.53</v>
      </c>
      <c r="X60" s="35">
        <v>102.93</v>
      </c>
      <c r="Y60" s="35">
        <v>103.52</v>
      </c>
      <c r="Z60" s="35">
        <v>104.43</v>
      </c>
      <c r="AA60" s="35">
        <v>103.21</v>
      </c>
      <c r="AB60" s="35">
        <v>104.65</v>
      </c>
      <c r="AC60" s="35">
        <v>104.65</v>
      </c>
    </row>
    <row r="61" spans="1:157" s="54" customFormat="1" ht="14.25" customHeight="1">
      <c r="A61" s="28">
        <f t="shared" si="1"/>
        <v>59</v>
      </c>
      <c r="B61" s="54" t="s">
        <v>188</v>
      </c>
      <c r="C61" s="55" t="s">
        <v>194</v>
      </c>
      <c r="D61" s="78">
        <v>37649</v>
      </c>
      <c r="E61" s="78">
        <v>48607</v>
      </c>
      <c r="F61" s="55" t="s">
        <v>69</v>
      </c>
      <c r="G61" s="33" t="s">
        <v>109</v>
      </c>
      <c r="H61" s="74">
        <v>0.08125</v>
      </c>
      <c r="I61" s="102">
        <v>1000</v>
      </c>
      <c r="J61" s="55" t="s">
        <v>135</v>
      </c>
      <c r="K61" s="35">
        <v>129.22</v>
      </c>
      <c r="L61" s="35">
        <v>125.79</v>
      </c>
      <c r="M61" s="36">
        <v>131.11</v>
      </c>
      <c r="N61" s="36">
        <v>127.93</v>
      </c>
      <c r="O61" s="35">
        <v>130.42</v>
      </c>
      <c r="P61" s="37">
        <f>(Q61-R61)/R61</f>
        <v>0.020580640112684727</v>
      </c>
      <c r="Q61" s="35">
        <v>130.42</v>
      </c>
      <c r="R61" s="35">
        <v>127.79</v>
      </c>
      <c r="S61" s="35">
        <v>125.54</v>
      </c>
      <c r="T61" s="35">
        <v>126.16</v>
      </c>
      <c r="U61" s="35">
        <v>127.3</v>
      </c>
      <c r="V61" s="35">
        <v>125.86</v>
      </c>
      <c r="W61" s="36">
        <v>123.61</v>
      </c>
      <c r="X61" s="36">
        <v>122.04</v>
      </c>
      <c r="Y61" s="36">
        <v>120.68</v>
      </c>
      <c r="Z61" s="75">
        <v>121.78</v>
      </c>
      <c r="AA61" s="75">
        <v>120.26</v>
      </c>
      <c r="AB61" s="75">
        <v>123.52</v>
      </c>
      <c r="AC61" s="75">
        <v>123.52</v>
      </c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</row>
    <row r="62" spans="1:120" s="28" customFormat="1" ht="47.25" customHeight="1">
      <c r="A62" s="24"/>
      <c r="B62" s="25" t="s">
        <v>62</v>
      </c>
      <c r="C62" s="95" t="s">
        <v>22</v>
      </c>
      <c r="D62" s="96" t="s">
        <v>63</v>
      </c>
      <c r="E62" s="96" t="s">
        <v>64</v>
      </c>
      <c r="F62" s="97" t="s">
        <v>65</v>
      </c>
      <c r="G62" s="98" t="s">
        <v>107</v>
      </c>
      <c r="H62" s="99" t="s">
        <v>66</v>
      </c>
      <c r="I62" s="87" t="s">
        <v>167</v>
      </c>
      <c r="J62" s="99" t="s">
        <v>67</v>
      </c>
      <c r="K62" s="93" t="s">
        <v>172</v>
      </c>
      <c r="L62" s="93" t="s">
        <v>227</v>
      </c>
      <c r="M62" s="94" t="s">
        <v>173</v>
      </c>
      <c r="N62" s="100" t="s">
        <v>228</v>
      </c>
      <c r="O62" s="94" t="s">
        <v>230</v>
      </c>
      <c r="P62" s="27" t="s">
        <v>229</v>
      </c>
      <c r="Q62" s="27">
        <v>39993</v>
      </c>
      <c r="R62" s="27">
        <v>39979</v>
      </c>
      <c r="S62" s="27">
        <v>39955</v>
      </c>
      <c r="T62" s="27">
        <v>39948</v>
      </c>
      <c r="U62" s="27">
        <v>39937</v>
      </c>
      <c r="V62" s="27">
        <v>39930</v>
      </c>
      <c r="W62" s="27">
        <v>39920</v>
      </c>
      <c r="X62" s="27">
        <v>39903</v>
      </c>
      <c r="Y62" s="27">
        <v>39888</v>
      </c>
      <c r="Z62" s="27">
        <v>39878</v>
      </c>
      <c r="AA62" s="27">
        <v>39871</v>
      </c>
      <c r="AB62" s="27">
        <v>39864</v>
      </c>
      <c r="AC62" s="27">
        <v>39857</v>
      </c>
      <c r="AD62" s="27">
        <v>39850</v>
      </c>
      <c r="AE62" s="27">
        <v>39843</v>
      </c>
      <c r="AF62" s="27">
        <v>39836</v>
      </c>
      <c r="AG62" s="27">
        <v>39829</v>
      </c>
      <c r="AH62" s="27">
        <v>39822</v>
      </c>
      <c r="AI62" s="27">
        <v>39804</v>
      </c>
      <c r="AJ62" s="27">
        <v>39794</v>
      </c>
      <c r="AK62" s="27">
        <v>39787</v>
      </c>
      <c r="AL62" s="27">
        <v>39780</v>
      </c>
      <c r="AM62" s="27">
        <v>39776</v>
      </c>
      <c r="AN62" s="27">
        <v>39766</v>
      </c>
      <c r="AO62" s="27">
        <v>39752</v>
      </c>
      <c r="AP62" s="27">
        <v>39738</v>
      </c>
      <c r="AQ62" s="27">
        <v>39731</v>
      </c>
      <c r="AR62" s="27">
        <v>39717</v>
      </c>
      <c r="AS62" s="27">
        <v>39710</v>
      </c>
      <c r="AT62" s="27">
        <v>39703</v>
      </c>
      <c r="AU62" s="27">
        <v>39699</v>
      </c>
      <c r="AV62" s="27">
        <v>39692</v>
      </c>
      <c r="AW62" s="27">
        <v>39654</v>
      </c>
      <c r="AX62" s="27">
        <v>39647</v>
      </c>
      <c r="AY62" s="27">
        <v>39640</v>
      </c>
      <c r="AZ62" s="27">
        <v>39633</v>
      </c>
      <c r="BA62" s="27">
        <v>39623</v>
      </c>
      <c r="BB62" s="27">
        <v>39616</v>
      </c>
      <c r="BC62" s="27">
        <v>39605</v>
      </c>
      <c r="BD62" s="27">
        <v>39601</v>
      </c>
      <c r="BE62" s="27">
        <v>39591</v>
      </c>
      <c r="BF62" s="27">
        <v>39584</v>
      </c>
      <c r="BG62" s="27">
        <v>39577</v>
      </c>
      <c r="BH62" s="27">
        <v>39573</v>
      </c>
      <c r="BI62" s="27">
        <v>39563</v>
      </c>
      <c r="BJ62" s="27">
        <v>39557</v>
      </c>
      <c r="BK62" s="27">
        <v>39738</v>
      </c>
      <c r="BL62" s="27">
        <v>39731</v>
      </c>
      <c r="BM62" s="27">
        <v>39717</v>
      </c>
      <c r="BN62" s="27">
        <v>39710</v>
      </c>
      <c r="BO62" s="27">
        <v>39703</v>
      </c>
      <c r="BP62" s="27">
        <v>39699</v>
      </c>
      <c r="BQ62" s="27">
        <v>39692</v>
      </c>
      <c r="BR62" s="27">
        <v>39654</v>
      </c>
      <c r="BS62" s="27">
        <v>39647</v>
      </c>
      <c r="BT62" s="27">
        <v>39640</v>
      </c>
      <c r="BU62" s="27">
        <v>39633</v>
      </c>
      <c r="BV62" s="27">
        <v>39623</v>
      </c>
      <c r="BW62" s="27">
        <v>39616</v>
      </c>
      <c r="BX62" s="27">
        <v>39605</v>
      </c>
      <c r="BY62" s="27">
        <v>39601</v>
      </c>
      <c r="BZ62" s="27">
        <v>39591</v>
      </c>
      <c r="CA62" s="27">
        <v>39584</v>
      </c>
      <c r="CB62" s="27">
        <v>39577</v>
      </c>
      <c r="CC62" s="27">
        <v>39573</v>
      </c>
      <c r="CD62" s="27">
        <v>39563</v>
      </c>
      <c r="CE62" s="27">
        <v>39557</v>
      </c>
      <c r="CF62" s="26"/>
      <c r="CG62" s="26"/>
      <c r="CH62" s="26"/>
      <c r="CI62" s="26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</row>
    <row r="63" spans="1:157" s="54" customFormat="1" ht="14.25" customHeight="1">
      <c r="A63" s="28">
        <f>A61+1</f>
        <v>60</v>
      </c>
      <c r="B63" s="54" t="s">
        <v>197</v>
      </c>
      <c r="C63" s="55" t="s">
        <v>198</v>
      </c>
      <c r="D63" s="78">
        <v>36713</v>
      </c>
      <c r="E63" s="78">
        <v>40365</v>
      </c>
      <c r="F63" s="55" t="s">
        <v>69</v>
      </c>
      <c r="G63" s="30" t="s">
        <v>108</v>
      </c>
      <c r="H63" s="74">
        <v>0.07125</v>
      </c>
      <c r="I63" s="106">
        <v>1000</v>
      </c>
      <c r="J63" s="55" t="s">
        <v>135</v>
      </c>
      <c r="K63" s="35">
        <v>104.86</v>
      </c>
      <c r="L63" s="35">
        <v>104.82</v>
      </c>
      <c r="M63" s="36">
        <v>105.36</v>
      </c>
      <c r="N63" s="36">
        <v>105.36</v>
      </c>
      <c r="O63" s="35">
        <v>104.9</v>
      </c>
      <c r="P63" s="37">
        <f>(Q63-R63)/R63</f>
        <v>0.0007632131272659083</v>
      </c>
      <c r="Q63" s="35">
        <v>104.9</v>
      </c>
      <c r="R63" s="35">
        <v>104.82</v>
      </c>
      <c r="S63" s="35">
        <v>104.88</v>
      </c>
      <c r="T63" s="35">
        <v>105.02</v>
      </c>
      <c r="U63" s="35">
        <v>105.22</v>
      </c>
      <c r="V63" s="35">
        <v>104.84</v>
      </c>
      <c r="W63" s="75">
        <v>105.2</v>
      </c>
      <c r="X63" s="75">
        <v>104.88</v>
      </c>
      <c r="Y63" s="75">
        <v>104.88</v>
      </c>
      <c r="Z63" s="75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</row>
    <row r="64" spans="1:157" s="54" customFormat="1" ht="14.25" customHeight="1">
      <c r="A64" s="54">
        <f>A63+1</f>
        <v>61</v>
      </c>
      <c r="B64" s="54" t="s">
        <v>197</v>
      </c>
      <c r="C64" s="55" t="s">
        <v>200</v>
      </c>
      <c r="D64" s="78">
        <v>37083</v>
      </c>
      <c r="E64" s="78">
        <v>40735</v>
      </c>
      <c r="F64" s="55" t="s">
        <v>69</v>
      </c>
      <c r="G64" s="30" t="s">
        <v>108</v>
      </c>
      <c r="H64" s="74">
        <v>0.07125</v>
      </c>
      <c r="I64" s="106">
        <v>1000</v>
      </c>
      <c r="J64" s="55" t="s">
        <v>135</v>
      </c>
      <c r="K64" s="35">
        <v>107.8</v>
      </c>
      <c r="L64" s="35">
        <v>107.76</v>
      </c>
      <c r="M64" s="36">
        <v>108.2</v>
      </c>
      <c r="N64" s="36">
        <v>108.22</v>
      </c>
      <c r="O64" s="35">
        <v>107.88</v>
      </c>
      <c r="P64" s="37">
        <f>(Q64-R64)/R64</f>
        <v>0.0016713091922004885</v>
      </c>
      <c r="Q64" s="35">
        <v>107.88</v>
      </c>
      <c r="R64" s="35">
        <v>107.7</v>
      </c>
      <c r="S64" s="35">
        <v>108.32</v>
      </c>
      <c r="T64" s="35">
        <v>108.44</v>
      </c>
      <c r="U64" s="35">
        <v>107.98</v>
      </c>
      <c r="V64" s="35">
        <v>107</v>
      </c>
      <c r="W64" s="75">
        <v>107.5</v>
      </c>
      <c r="X64" s="75">
        <v>106.48</v>
      </c>
      <c r="Y64" s="75">
        <v>106.48</v>
      </c>
      <c r="Z64" s="75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</row>
    <row r="65" spans="1:157" s="54" customFormat="1" ht="14.25" customHeight="1">
      <c r="A65" s="54">
        <f aca="true" t="shared" si="2" ref="A65:A73">A64+1</f>
        <v>62</v>
      </c>
      <c r="B65" s="54" t="s">
        <v>197</v>
      </c>
      <c r="C65" s="55" t="s">
        <v>202</v>
      </c>
      <c r="D65" s="78">
        <v>37405</v>
      </c>
      <c r="E65" s="78">
        <v>41058</v>
      </c>
      <c r="F65" s="55" t="s">
        <v>69</v>
      </c>
      <c r="G65" s="30" t="s">
        <v>108</v>
      </c>
      <c r="H65" s="74">
        <v>0.08125</v>
      </c>
      <c r="I65" s="106">
        <v>1000</v>
      </c>
      <c r="J65" s="55" t="s">
        <v>135</v>
      </c>
      <c r="K65" s="35">
        <v>112.3</v>
      </c>
      <c r="L65" s="35">
        <v>112.6</v>
      </c>
      <c r="M65" s="36">
        <v>112.98</v>
      </c>
      <c r="N65" s="36">
        <v>113.04</v>
      </c>
      <c r="O65" s="35">
        <v>112.8</v>
      </c>
      <c r="P65" s="37">
        <f>(Q65-R65)/R65</f>
        <v>0.0023102896747822185</v>
      </c>
      <c r="Q65" s="35">
        <v>112.8</v>
      </c>
      <c r="R65" s="35">
        <v>112.54</v>
      </c>
      <c r="S65" s="35">
        <v>113.22</v>
      </c>
      <c r="T65" s="35">
        <v>113.42</v>
      </c>
      <c r="U65" s="35">
        <v>113.3</v>
      </c>
      <c r="V65" s="35">
        <v>112.72</v>
      </c>
      <c r="W65" s="75">
        <v>112.15</v>
      </c>
      <c r="X65" s="75">
        <v>111.2</v>
      </c>
      <c r="Y65" s="75">
        <v>111.2</v>
      </c>
      <c r="Z65" s="75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</row>
    <row r="66" spans="1:91" ht="14.25" customHeight="1">
      <c r="A66" s="54">
        <f t="shared" si="2"/>
        <v>63</v>
      </c>
      <c r="B66" s="54" t="s">
        <v>197</v>
      </c>
      <c r="C66" s="55" t="s">
        <v>204</v>
      </c>
      <c r="D66" s="105">
        <v>39015</v>
      </c>
      <c r="E66" s="105">
        <v>41572</v>
      </c>
      <c r="F66" s="47" t="s">
        <v>69</v>
      </c>
      <c r="G66" s="30" t="s">
        <v>108</v>
      </c>
      <c r="H66" s="49">
        <v>0.045</v>
      </c>
      <c r="I66" s="107">
        <v>1000</v>
      </c>
      <c r="J66" s="55" t="s">
        <v>135</v>
      </c>
      <c r="K66" s="35">
        <v>103</v>
      </c>
      <c r="L66" s="35">
        <v>102.43</v>
      </c>
      <c r="M66" s="36">
        <v>103.28</v>
      </c>
      <c r="N66" s="36">
        <v>102.98</v>
      </c>
      <c r="O66" s="35">
        <v>103.3</v>
      </c>
      <c r="P66" s="37">
        <f>(Q66-R66)/R66</f>
        <v>0.010170154508116487</v>
      </c>
      <c r="Q66" s="35">
        <v>103.3</v>
      </c>
      <c r="R66" s="35">
        <v>102.26</v>
      </c>
      <c r="S66" s="35">
        <v>103.89</v>
      </c>
      <c r="T66" s="35">
        <v>103.9</v>
      </c>
      <c r="U66" s="35">
        <v>103.4</v>
      </c>
      <c r="V66" s="35">
        <v>102.58</v>
      </c>
      <c r="W66" s="51">
        <v>102.5</v>
      </c>
      <c r="X66" s="51">
        <v>101.29</v>
      </c>
      <c r="Y66" s="51">
        <v>101.29</v>
      </c>
      <c r="Z66" s="51"/>
      <c r="CJ66" s="76"/>
      <c r="CK66" s="76"/>
      <c r="CL66" s="76"/>
      <c r="CM66" s="76"/>
    </row>
    <row r="67" spans="1:88" ht="14.25" customHeight="1">
      <c r="A67" s="54">
        <f t="shared" si="2"/>
        <v>64</v>
      </c>
      <c r="B67" s="54" t="s">
        <v>197</v>
      </c>
      <c r="C67" s="55" t="s">
        <v>206</v>
      </c>
      <c r="D67" s="105">
        <v>39701</v>
      </c>
      <c r="E67" s="105">
        <v>41892</v>
      </c>
      <c r="F67" s="47" t="s">
        <v>69</v>
      </c>
      <c r="G67" s="30" t="s">
        <v>108</v>
      </c>
      <c r="H67" s="49">
        <v>0.05875</v>
      </c>
      <c r="I67" s="107">
        <v>1000</v>
      </c>
      <c r="J67" s="55" t="s">
        <v>135</v>
      </c>
      <c r="K67" s="35">
        <v>107.64</v>
      </c>
      <c r="L67" s="35">
        <v>106.94</v>
      </c>
      <c r="M67" s="36">
        <v>107.99</v>
      </c>
      <c r="N67" s="36">
        <v>107.95</v>
      </c>
      <c r="O67" s="35">
        <v>107.68</v>
      </c>
      <c r="P67" s="37">
        <f>(Q67-R67)/R67</f>
        <v>-0.0027782922763474453</v>
      </c>
      <c r="Q67" s="35">
        <v>107.68</v>
      </c>
      <c r="R67" s="35">
        <v>107.98</v>
      </c>
      <c r="S67" s="35">
        <v>107.5</v>
      </c>
      <c r="T67" s="35">
        <v>107.9</v>
      </c>
      <c r="U67" s="35">
        <v>107.32</v>
      </c>
      <c r="V67" s="35">
        <v>106.74</v>
      </c>
      <c r="W67" s="51">
        <v>104.58</v>
      </c>
      <c r="X67" s="51">
        <v>104.2</v>
      </c>
      <c r="Y67" s="51">
        <v>104.2</v>
      </c>
      <c r="Z67" s="51"/>
      <c r="CJ67" s="76"/>
    </row>
    <row r="68" spans="1:26" ht="14.25" customHeight="1">
      <c r="A68" s="54">
        <f t="shared" si="2"/>
        <v>65</v>
      </c>
      <c r="B68" s="54" t="s">
        <v>197</v>
      </c>
      <c r="C68" s="55" t="s">
        <v>208</v>
      </c>
      <c r="D68" s="105">
        <v>38371</v>
      </c>
      <c r="E68" s="105">
        <v>42023</v>
      </c>
      <c r="F68" s="47" t="s">
        <v>69</v>
      </c>
      <c r="G68" s="30" t="s">
        <v>108</v>
      </c>
      <c r="H68" s="49">
        <v>0.04</v>
      </c>
      <c r="I68" s="107">
        <v>1000</v>
      </c>
      <c r="J68" s="55" t="s">
        <v>135</v>
      </c>
      <c r="K68" s="35">
        <v>98.94</v>
      </c>
      <c r="L68" s="35">
        <v>98.3</v>
      </c>
      <c r="M68" s="36">
        <v>99.54</v>
      </c>
      <c r="N68" s="36">
        <v>98.75</v>
      </c>
      <c r="O68" s="35">
        <v>99.53</v>
      </c>
      <c r="P68" s="37">
        <f>(Q68-R68)/R68</f>
        <v>0.013337405823661191</v>
      </c>
      <c r="Q68" s="35">
        <v>99.53</v>
      </c>
      <c r="R68" s="35">
        <v>98.22</v>
      </c>
      <c r="S68" s="35">
        <v>99.08</v>
      </c>
      <c r="T68" s="35">
        <v>98.37</v>
      </c>
      <c r="U68" s="35">
        <v>98.3</v>
      </c>
      <c r="V68" s="35">
        <v>98</v>
      </c>
      <c r="W68" s="51">
        <v>97.4</v>
      </c>
      <c r="X68" s="51">
        <v>95.61</v>
      </c>
      <c r="Y68" s="51">
        <v>95.61</v>
      </c>
      <c r="Z68" s="51"/>
    </row>
    <row r="69" spans="1:26" ht="14.25" customHeight="1">
      <c r="A69" s="54">
        <f t="shared" si="2"/>
        <v>66</v>
      </c>
      <c r="B69" s="54" t="s">
        <v>197</v>
      </c>
      <c r="C69" s="55" t="s">
        <v>210</v>
      </c>
      <c r="D69" s="105">
        <v>39552</v>
      </c>
      <c r="E69" s="105">
        <v>42108</v>
      </c>
      <c r="F69" s="47" t="s">
        <v>69</v>
      </c>
      <c r="G69" s="30" t="s">
        <v>108</v>
      </c>
      <c r="H69" s="49">
        <v>0.0575</v>
      </c>
      <c r="I69" s="107">
        <v>1000</v>
      </c>
      <c r="J69" s="55" t="s">
        <v>135</v>
      </c>
      <c r="K69" s="35">
        <v>106.16</v>
      </c>
      <c r="L69" s="35">
        <v>105.25</v>
      </c>
      <c r="M69" s="36">
        <v>106.61</v>
      </c>
      <c r="N69" s="36">
        <v>105.81</v>
      </c>
      <c r="O69" s="35">
        <v>106.3</v>
      </c>
      <c r="P69" s="37">
        <f>(Q69-R69)/R69</f>
        <v>0.009976247030878833</v>
      </c>
      <c r="Q69" s="35">
        <v>106.3</v>
      </c>
      <c r="R69" s="35">
        <v>105.25</v>
      </c>
      <c r="S69" s="35">
        <v>106.45</v>
      </c>
      <c r="T69" s="35">
        <v>106.6</v>
      </c>
      <c r="U69" s="35">
        <v>106</v>
      </c>
      <c r="V69" s="35">
        <v>105.6</v>
      </c>
      <c r="W69" s="51">
        <v>104.16</v>
      </c>
      <c r="X69" s="51">
        <v>101.76</v>
      </c>
      <c r="Y69" s="51">
        <v>101.76</v>
      </c>
      <c r="Z69" s="51"/>
    </row>
    <row r="70" spans="1:26" ht="14.25" customHeight="1">
      <c r="A70" s="54">
        <f t="shared" si="2"/>
        <v>67</v>
      </c>
      <c r="B70" s="54" t="s">
        <v>197</v>
      </c>
      <c r="C70" s="55" t="s">
        <v>212</v>
      </c>
      <c r="D70" s="105">
        <v>39833</v>
      </c>
      <c r="E70" s="105">
        <v>42755</v>
      </c>
      <c r="F70" s="47" t="s">
        <v>69</v>
      </c>
      <c r="G70" s="30" t="s">
        <v>108</v>
      </c>
      <c r="H70" s="49">
        <v>0.06</v>
      </c>
      <c r="I70" s="107">
        <v>1000</v>
      </c>
      <c r="J70" s="55" t="s">
        <v>135</v>
      </c>
      <c r="K70" s="35">
        <v>106.25</v>
      </c>
      <c r="L70" s="35">
        <v>105.44</v>
      </c>
      <c r="M70" s="36">
        <v>106.83</v>
      </c>
      <c r="N70" s="36">
        <v>105.9</v>
      </c>
      <c r="O70" s="35">
        <v>106.25</v>
      </c>
      <c r="P70" s="37">
        <f>(Q70-R70)/R70</f>
        <v>0.008064516129032204</v>
      </c>
      <c r="Q70" s="35">
        <v>106.25</v>
      </c>
      <c r="R70" s="35">
        <v>105.4</v>
      </c>
      <c r="S70" s="35">
        <v>105.02</v>
      </c>
      <c r="T70" s="35">
        <v>104.37</v>
      </c>
      <c r="U70" s="35">
        <v>104.7</v>
      </c>
      <c r="V70" s="35">
        <v>104.15</v>
      </c>
      <c r="W70" s="51">
        <v>104.25</v>
      </c>
      <c r="X70" s="51">
        <v>104.25</v>
      </c>
      <c r="Y70" s="51"/>
      <c r="Z70" s="51"/>
    </row>
    <row r="71" spans="1:26" ht="14.25" customHeight="1">
      <c r="A71" s="54">
        <f t="shared" si="2"/>
        <v>68</v>
      </c>
      <c r="B71" s="54" t="s">
        <v>197</v>
      </c>
      <c r="C71" s="55" t="s">
        <v>214</v>
      </c>
      <c r="D71" s="105">
        <v>37712</v>
      </c>
      <c r="E71" s="105">
        <v>43188</v>
      </c>
      <c r="F71" s="47" t="s">
        <v>69</v>
      </c>
      <c r="G71" s="30" t="s">
        <v>108</v>
      </c>
      <c r="H71" s="49">
        <v>0.06625</v>
      </c>
      <c r="I71" s="107">
        <v>1000</v>
      </c>
      <c r="J71" s="55" t="s">
        <v>135</v>
      </c>
      <c r="K71" s="35">
        <v>109.42</v>
      </c>
      <c r="L71" s="35">
        <v>108.04</v>
      </c>
      <c r="M71" s="36">
        <v>111.06</v>
      </c>
      <c r="N71" s="36">
        <v>109.66</v>
      </c>
      <c r="O71" s="35">
        <v>109.58</v>
      </c>
      <c r="P71" s="37">
        <f>(Q71-R71)/R71</f>
        <v>0.002561756633119864</v>
      </c>
      <c r="Q71" s="35">
        <v>109.58</v>
      </c>
      <c r="R71" s="35">
        <v>109.3</v>
      </c>
      <c r="S71" s="35">
        <v>108.86</v>
      </c>
      <c r="T71" s="35">
        <v>109.42</v>
      </c>
      <c r="U71" s="35">
        <v>109.5</v>
      </c>
      <c r="V71" s="35">
        <v>110</v>
      </c>
      <c r="W71" s="51">
        <v>109.5</v>
      </c>
      <c r="X71" s="51">
        <v>109.5</v>
      </c>
      <c r="Y71" s="51"/>
      <c r="Z71" s="51"/>
    </row>
    <row r="72" spans="1:26" ht="14.25" customHeight="1">
      <c r="A72" s="54">
        <f t="shared" si="2"/>
        <v>69</v>
      </c>
      <c r="B72" s="54" t="s">
        <v>197</v>
      </c>
      <c r="C72" s="55" t="s">
        <v>216</v>
      </c>
      <c r="D72" s="105">
        <v>39524</v>
      </c>
      <c r="E72" s="105">
        <v>45002</v>
      </c>
      <c r="F72" s="47" t="s">
        <v>69</v>
      </c>
      <c r="G72" s="30" t="s">
        <v>108</v>
      </c>
      <c r="H72" s="49">
        <v>0.05851</v>
      </c>
      <c r="I72" s="107">
        <v>50000</v>
      </c>
      <c r="J72" s="55" t="s">
        <v>135</v>
      </c>
      <c r="K72" s="35">
        <v>94</v>
      </c>
      <c r="L72" s="35">
        <v>93.14</v>
      </c>
      <c r="M72" s="36">
        <v>94.1</v>
      </c>
      <c r="N72" s="36">
        <v>93.34</v>
      </c>
      <c r="O72" s="35">
        <v>94</v>
      </c>
      <c r="P72" s="37">
        <f>(Q72-R72)/R72</f>
        <v>0.009233412067854836</v>
      </c>
      <c r="Q72" s="35">
        <v>94</v>
      </c>
      <c r="R72" s="35">
        <v>93.14</v>
      </c>
      <c r="S72" s="35">
        <v>94.91</v>
      </c>
      <c r="T72" s="35">
        <v>95.96</v>
      </c>
      <c r="U72" s="35">
        <v>96.64</v>
      </c>
      <c r="V72" s="35">
        <v>95.81</v>
      </c>
      <c r="W72" s="51">
        <v>95.38</v>
      </c>
      <c r="X72" s="51">
        <v>95.38</v>
      </c>
      <c r="Y72" s="51"/>
      <c r="Z72" s="51"/>
    </row>
    <row r="73" spans="1:26" ht="14.25" customHeight="1">
      <c r="A73" s="54">
        <f t="shared" si="2"/>
        <v>70</v>
      </c>
      <c r="B73" s="54" t="s">
        <v>197</v>
      </c>
      <c r="C73" s="55" t="s">
        <v>218</v>
      </c>
      <c r="D73" s="105">
        <v>37645</v>
      </c>
      <c r="E73" s="105">
        <v>48603</v>
      </c>
      <c r="F73" s="47" t="s">
        <v>69</v>
      </c>
      <c r="G73" s="30" t="s">
        <v>108</v>
      </c>
      <c r="H73" s="49">
        <v>0.075</v>
      </c>
      <c r="I73" s="107">
        <v>1000</v>
      </c>
      <c r="J73" s="55" t="s">
        <v>135</v>
      </c>
      <c r="K73" s="35">
        <v>111.03</v>
      </c>
      <c r="L73" s="35">
        <v>110.62</v>
      </c>
      <c r="M73" s="36">
        <v>113.52</v>
      </c>
      <c r="N73" s="36">
        <v>111.12</v>
      </c>
      <c r="O73" s="35">
        <v>112.27</v>
      </c>
      <c r="P73" s="37">
        <f>(Q73-R73)/R73</f>
        <v>0.012627401461170662</v>
      </c>
      <c r="Q73" s="35">
        <v>112.27</v>
      </c>
      <c r="R73" s="35">
        <v>110.87</v>
      </c>
      <c r="S73" s="35">
        <v>109.62</v>
      </c>
      <c r="T73" s="35">
        <v>111.44</v>
      </c>
      <c r="U73" s="35">
        <v>111.5</v>
      </c>
      <c r="V73" s="35">
        <v>110.8</v>
      </c>
      <c r="W73" s="51">
        <v>110.06</v>
      </c>
      <c r="X73" s="51">
        <v>110.06</v>
      </c>
      <c r="Y73" s="51"/>
      <c r="Z73" s="51"/>
    </row>
    <row r="74" ht="11.25">
      <c r="I74" s="5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78"/>
  <sheetViews>
    <sheetView zoomScalePageLayoutView="0" workbookViewId="0" topLeftCell="A31">
      <selection activeCell="O67" sqref="O67"/>
    </sheetView>
  </sheetViews>
  <sheetFormatPr defaultColWidth="9.33203125" defaultRowHeight="11.25"/>
  <cols>
    <col min="2" max="2" width="42.33203125" style="0" customWidth="1"/>
    <col min="3" max="3" width="14.16015625" style="0" customWidth="1"/>
    <col min="4" max="4" width="12.66015625" style="0" customWidth="1"/>
    <col min="5" max="5" width="6.5" style="0" customWidth="1"/>
    <col min="6" max="6" width="9.66015625" style="0" bestFit="1" customWidth="1"/>
    <col min="7" max="7" width="11.16015625" style="0" customWidth="1"/>
    <col min="8" max="8" width="10.5" style="0" customWidth="1"/>
  </cols>
  <sheetData>
    <row r="4" s="11" customFormat="1" ht="16.5" thickBot="1">
      <c r="B4" s="12" t="s">
        <v>19</v>
      </c>
    </row>
    <row r="5" spans="2:3" ht="13.5" thickBot="1">
      <c r="B5" s="14" t="s">
        <v>20</v>
      </c>
      <c r="C5" s="23">
        <v>39996</v>
      </c>
    </row>
    <row r="7" spans="2:8" s="2" customFormat="1" ht="10.5">
      <c r="B7" s="64" t="s">
        <v>21</v>
      </c>
      <c r="C7" s="64" t="s">
        <v>22</v>
      </c>
      <c r="D7" s="64" t="s">
        <v>30</v>
      </c>
      <c r="E7" s="64"/>
      <c r="F7" s="108" t="s">
        <v>31</v>
      </c>
      <c r="G7" s="108"/>
      <c r="H7" s="64" t="s">
        <v>33</v>
      </c>
    </row>
    <row r="8" spans="2:8" ht="10.5" customHeight="1">
      <c r="B8" s="21"/>
      <c r="C8" s="21"/>
      <c r="D8" s="65">
        <v>39993</v>
      </c>
      <c r="E8" s="21"/>
      <c r="F8" s="56" t="s">
        <v>32</v>
      </c>
      <c r="G8" s="56" t="s">
        <v>145</v>
      </c>
      <c r="H8" s="64" t="s">
        <v>34</v>
      </c>
    </row>
    <row r="9" spans="2:8" ht="10.5" customHeight="1">
      <c r="B9" s="60"/>
      <c r="C9" s="79"/>
      <c r="D9" s="103"/>
      <c r="E9" s="21"/>
      <c r="F9" s="22"/>
      <c r="G9" s="22"/>
      <c r="H9" s="22"/>
    </row>
    <row r="10" spans="2:8" ht="10.5" customHeight="1">
      <c r="B10" s="60" t="s">
        <v>14</v>
      </c>
      <c r="C10" s="79" t="s">
        <v>23</v>
      </c>
      <c r="D10" s="103">
        <f>Input!M2</f>
        <v>100.42</v>
      </c>
      <c r="E10" s="21"/>
      <c r="F10" s="22">
        <f>Calcoli!O13</f>
        <v>3.5772811621427536</v>
      </c>
      <c r="G10" s="22">
        <f>Calcoli!P13</f>
        <v>3.103812411427498</v>
      </c>
      <c r="H10" s="22">
        <f>Calcoli!R13</f>
        <v>2.534010311695103</v>
      </c>
    </row>
    <row r="11" spans="2:8" ht="10.5" customHeight="1">
      <c r="B11" s="60" t="s">
        <v>225</v>
      </c>
      <c r="C11" s="71" t="s">
        <v>224</v>
      </c>
      <c r="D11" s="103">
        <f>Input!M3</f>
        <v>105.68</v>
      </c>
      <c r="E11" s="21"/>
      <c r="F11" s="22">
        <f>Calcoli!O826</f>
        <v>4.348604008555412</v>
      </c>
      <c r="G11" s="22">
        <f>Calcoli!P826</f>
        <v>3.6242563277482986</v>
      </c>
      <c r="H11" s="22">
        <f>Calcoli!R826</f>
        <v>3.3644084360735595</v>
      </c>
    </row>
    <row r="12" spans="2:8" ht="10.5" customHeight="1">
      <c r="B12" s="60" t="s">
        <v>15</v>
      </c>
      <c r="C12" s="79" t="s">
        <v>24</v>
      </c>
      <c r="D12" s="103">
        <f>Input!M4</f>
        <v>93.46</v>
      </c>
      <c r="E12" s="21"/>
      <c r="F12" s="22">
        <f>Calcoli!O26</f>
        <v>5.426302179694176</v>
      </c>
      <c r="G12" s="22">
        <f>Calcoli!P26</f>
        <v>4.855954274535179</v>
      </c>
      <c r="H12" s="22">
        <f>Calcoli!R26</f>
        <v>6.2614083404633645</v>
      </c>
    </row>
    <row r="13" spans="2:8" ht="10.5" customHeight="1">
      <c r="B13" s="60" t="s">
        <v>16</v>
      </c>
      <c r="C13" s="79" t="s">
        <v>25</v>
      </c>
      <c r="D13" s="103">
        <f>Input!M5</f>
        <v>74.38</v>
      </c>
      <c r="E13" s="21"/>
      <c r="F13" s="22">
        <f>Calcoli!O47</f>
        <v>7.257887348532677</v>
      </c>
      <c r="G13" s="22">
        <f>Calcoli!P47</f>
        <v>6.572634354233742</v>
      </c>
      <c r="H13" s="22">
        <f>Calcoli!R47</f>
        <v>10.183833084347997</v>
      </c>
    </row>
    <row r="14" spans="2:8" ht="10.5" customHeight="1">
      <c r="B14" s="60" t="s">
        <v>17</v>
      </c>
      <c r="C14" s="79" t="s">
        <v>26</v>
      </c>
      <c r="D14" s="103">
        <f>Input!M6</f>
        <v>103.63</v>
      </c>
      <c r="E14" s="21"/>
      <c r="F14" s="22">
        <f>Calcoli!O55</f>
        <v>2.657490596175194</v>
      </c>
      <c r="G14" s="22">
        <f>Calcoli!P55</f>
        <v>2.1049614995718002</v>
      </c>
      <c r="H14" s="22">
        <f>Calcoli!R55</f>
        <v>1.8782681250366349</v>
      </c>
    </row>
    <row r="15" spans="2:8" ht="10.5" customHeight="1">
      <c r="B15" s="66" t="s">
        <v>144</v>
      </c>
      <c r="C15" s="79" t="s">
        <v>143</v>
      </c>
      <c r="D15" s="103">
        <f>Input!M7</f>
        <v>103.98</v>
      </c>
      <c r="E15" s="21"/>
      <c r="F15" s="22">
        <f>Calcoli!O64</f>
        <v>3.7110302597284317</v>
      </c>
      <c r="G15" s="22">
        <f>Calcoli!P64</f>
        <v>3.085581585764885</v>
      </c>
      <c r="H15" s="22">
        <f>Calcoli!R64</f>
        <v>2.9865703240659625</v>
      </c>
    </row>
    <row r="16" spans="2:8" ht="10.5" customHeight="1">
      <c r="B16" s="60" t="s">
        <v>18</v>
      </c>
      <c r="C16" s="79" t="s">
        <v>27</v>
      </c>
      <c r="D16" s="103">
        <f>Input!M8</f>
        <v>102.46</v>
      </c>
      <c r="E16" s="21"/>
      <c r="F16" s="22">
        <f>Calcoli!O73</f>
        <v>3.7691492587327957</v>
      </c>
      <c r="G16" s="22">
        <f>Calcoli!P73</f>
        <v>3.2071050256490707</v>
      </c>
      <c r="H16" s="22">
        <f>Calcoli!R73</f>
        <v>3.336480405082254</v>
      </c>
    </row>
    <row r="17" spans="2:8" ht="10.5" customHeight="1">
      <c r="B17" s="66" t="s">
        <v>221</v>
      </c>
      <c r="C17" s="71" t="s">
        <v>220</v>
      </c>
      <c r="D17" s="103">
        <f>Input!M9</f>
        <v>108.79</v>
      </c>
      <c r="E17" s="21"/>
      <c r="F17" s="22">
        <f>Calcoli!O805</f>
        <v>3.934883698821068</v>
      </c>
      <c r="G17" s="22">
        <f>Calcoli!P805</f>
        <v>3.1956706196069717</v>
      </c>
      <c r="H17" s="22">
        <f>Calcoli!R805</f>
        <v>3.5439576191162865</v>
      </c>
    </row>
    <row r="18" spans="2:8" ht="10.5" customHeight="1">
      <c r="B18" s="66" t="s">
        <v>102</v>
      </c>
      <c r="C18" s="80" t="s">
        <v>101</v>
      </c>
      <c r="D18" s="103">
        <f>Input!M10</f>
        <v>102.85</v>
      </c>
      <c r="E18" s="21"/>
      <c r="F18" s="22">
        <f>Calcoli!O83</f>
        <v>4.092928394675255</v>
      </c>
      <c r="G18" s="22">
        <f>Calcoli!P83</f>
        <v>3.4889105707406998</v>
      </c>
      <c r="H18" s="22">
        <f>Calcoli!R83</f>
        <v>4.304380973520512</v>
      </c>
    </row>
    <row r="19" spans="2:8" ht="10.5" customHeight="1">
      <c r="B19" s="60" t="s">
        <v>28</v>
      </c>
      <c r="C19" s="79" t="s">
        <v>29</v>
      </c>
      <c r="D19" s="103">
        <f>Input!M11</f>
        <v>98.13</v>
      </c>
      <c r="E19" s="21"/>
      <c r="F19" s="22">
        <f>Calcoli!O94</f>
        <v>4.359874501824379</v>
      </c>
      <c r="G19" s="22">
        <f>Calcoli!P94</f>
        <v>3.8479629904031754</v>
      </c>
      <c r="H19" s="22">
        <f>Calcoli!R94</f>
        <v>5.192008627059486</v>
      </c>
    </row>
    <row r="20" spans="2:8" ht="10.5" customHeight="1">
      <c r="B20" s="66" t="s">
        <v>161</v>
      </c>
      <c r="C20" s="71" t="s">
        <v>160</v>
      </c>
      <c r="D20" s="103">
        <f>Input!M12</f>
        <v>109.36</v>
      </c>
      <c r="E20" s="21"/>
      <c r="F20" s="22">
        <f>Calcoli!O106</f>
        <v>4.790090397000313</v>
      </c>
      <c r="G20" s="22">
        <f>Calcoli!P106</f>
        <v>4.023056849837303</v>
      </c>
      <c r="H20" s="22">
        <f>Calcoli!R106</f>
        <v>5.192709505769238</v>
      </c>
    </row>
    <row r="21" spans="2:8" ht="10.5" customHeight="1">
      <c r="B21" s="60" t="s">
        <v>88</v>
      </c>
      <c r="C21" s="79" t="s">
        <v>87</v>
      </c>
      <c r="D21" s="103">
        <f>Input!M13</f>
        <v>101.4</v>
      </c>
      <c r="E21" s="21"/>
      <c r="F21" s="22">
        <f>Calcoli!O119</f>
        <v>4.519562050700188</v>
      </c>
      <c r="G21" s="22">
        <f>Calcoli!P119</f>
        <v>3.9303582161664963</v>
      </c>
      <c r="H21" s="22">
        <f>Calcoli!R119</f>
        <v>6.117987613282876</v>
      </c>
    </row>
    <row r="22" spans="2:8" ht="10.5" customHeight="1">
      <c r="B22" s="60" t="s">
        <v>48</v>
      </c>
      <c r="C22" s="79" t="s">
        <v>47</v>
      </c>
      <c r="D22" s="103">
        <f>Input!M14</f>
        <v>101.06</v>
      </c>
      <c r="E22" s="21"/>
      <c r="F22" s="22">
        <f>Calcoli!O127</f>
        <v>6.0586195439100266</v>
      </c>
      <c r="G22" s="22">
        <f>Calcoli!P127</f>
        <v>5.254313722252846</v>
      </c>
      <c r="H22" s="22">
        <f>Calcoli!R127</f>
        <v>2.469390576055622</v>
      </c>
    </row>
    <row r="23" spans="2:8" ht="10.5" customHeight="1">
      <c r="B23" s="60" t="s">
        <v>49</v>
      </c>
      <c r="C23" s="79" t="s">
        <v>50</v>
      </c>
      <c r="D23" s="103">
        <f>Input!M15</f>
        <v>98</v>
      </c>
      <c r="E23" s="21"/>
      <c r="F23" s="22">
        <f>Calcoli!O144</f>
        <v>8.873706683516502</v>
      </c>
      <c r="G23" s="22">
        <f>Calcoli!P144</f>
        <v>7.788855209946632</v>
      </c>
      <c r="H23" s="22">
        <f>Calcoli!R144</f>
        <v>4.464732926625473</v>
      </c>
    </row>
    <row r="24" spans="2:8" ht="10.5" customHeight="1">
      <c r="B24" s="60" t="s">
        <v>51</v>
      </c>
      <c r="C24" s="79" t="s">
        <v>56</v>
      </c>
      <c r="D24" s="103">
        <f>Input!M17</f>
        <v>101.1</v>
      </c>
      <c r="E24" s="21"/>
      <c r="F24" s="22">
        <f>Calcoli!O150</f>
        <v>1.4221910387277603</v>
      </c>
      <c r="G24" s="22">
        <f>Calcoli!P150</f>
        <v>1.0010551661252975</v>
      </c>
      <c r="H24" s="22">
        <f>Calcoli!R150</f>
        <v>0.5645734270396316</v>
      </c>
    </row>
    <row r="25" spans="2:8" ht="10.5" customHeight="1">
      <c r="B25" s="60" t="s">
        <v>52</v>
      </c>
      <c r="C25" s="79" t="s">
        <v>57</v>
      </c>
      <c r="D25" s="103">
        <f>Input!M18</f>
        <v>103.84</v>
      </c>
      <c r="E25" s="21"/>
      <c r="F25" s="22">
        <f>Calcoli!O160</f>
        <v>3.9524156600236893</v>
      </c>
      <c r="G25" s="22">
        <f>Calcoli!P160</f>
        <v>3.3358875662088394</v>
      </c>
      <c r="H25" s="22">
        <f>Calcoli!R160</f>
        <v>3.475058376717629</v>
      </c>
    </row>
    <row r="26" spans="2:8" ht="10.5" customHeight="1">
      <c r="B26" s="60" t="s">
        <v>223</v>
      </c>
      <c r="C26" s="72" t="s">
        <v>222</v>
      </c>
      <c r="D26" s="103">
        <f>Input!M19</f>
        <v>104.6</v>
      </c>
      <c r="E26" s="21"/>
      <c r="F26" s="22">
        <f>Calcoli!O817</f>
        <v>5.512218549847603</v>
      </c>
      <c r="G26" s="22">
        <f>Calcoli!P817</f>
        <v>4.7287967056035995</v>
      </c>
      <c r="H26" s="22">
        <f>Calcoli!R817</f>
        <v>5.182843745473574</v>
      </c>
    </row>
    <row r="27" spans="2:8" ht="10.5" customHeight="1">
      <c r="B27" s="60" t="s">
        <v>53</v>
      </c>
      <c r="C27" s="79" t="s">
        <v>58</v>
      </c>
      <c r="D27" s="103">
        <f>Input!M20</f>
        <v>94.54</v>
      </c>
      <c r="E27" s="21"/>
      <c r="F27" s="22">
        <f>Calcoli!O173</f>
        <v>5.130544677376747</v>
      </c>
      <c r="G27" s="22">
        <f>Calcoli!P173</f>
        <v>4.573678597807884</v>
      </c>
      <c r="H27" s="22">
        <f>Calcoli!R173</f>
        <v>6.1666075330748</v>
      </c>
    </row>
    <row r="28" spans="2:8" ht="10.5" customHeight="1">
      <c r="B28" s="60" t="s">
        <v>54</v>
      </c>
      <c r="C28" s="79" t="s">
        <v>59</v>
      </c>
      <c r="D28" s="103">
        <f>Input!M21</f>
        <v>106.78</v>
      </c>
      <c r="E28" s="21"/>
      <c r="F28" s="22">
        <f>Calcoli!O182</f>
        <v>3.7202391773462296</v>
      </c>
      <c r="G28" s="22">
        <f>Calcoli!P182</f>
        <v>3.014681115746498</v>
      </c>
      <c r="H28" s="22">
        <f>Calcoli!R182</f>
        <v>3.0079104785350963</v>
      </c>
    </row>
    <row r="29" spans="2:8" ht="10.5" customHeight="1">
      <c r="B29" s="66" t="s">
        <v>98</v>
      </c>
      <c r="C29" s="80" t="s">
        <v>97</v>
      </c>
      <c r="D29" s="103">
        <f>Input!M22</f>
        <v>99.05</v>
      </c>
      <c r="E29" s="21"/>
      <c r="F29" s="22">
        <f>Calcoli!O192</f>
        <v>4.720877483487129</v>
      </c>
      <c r="G29" s="22">
        <f>Calcoli!P192</f>
        <v>4.156041517853737</v>
      </c>
      <c r="H29" s="22">
        <f>Calcoli!R192</f>
        <v>4.127366491892344</v>
      </c>
    </row>
    <row r="30" spans="2:8" ht="10.5" customHeight="1">
      <c r="B30" s="66" t="s">
        <v>100</v>
      </c>
      <c r="C30" s="80" t="s">
        <v>99</v>
      </c>
      <c r="D30" s="103">
        <f>Input!M23</f>
        <v>96.52</v>
      </c>
      <c r="E30" s="21"/>
      <c r="F30" s="22">
        <f>Calcoli!O205</f>
        <v>5.422448739409447</v>
      </c>
      <c r="G30" s="22">
        <f>Calcoli!P205</f>
        <v>4.791493341326714</v>
      </c>
      <c r="H30" s="22">
        <f>Calcoli!R205</f>
        <v>6.35052070968589</v>
      </c>
    </row>
    <row r="31" spans="2:8" ht="10.5" customHeight="1">
      <c r="B31" s="60" t="s">
        <v>55</v>
      </c>
      <c r="C31" s="79" t="s">
        <v>60</v>
      </c>
      <c r="D31" s="103">
        <f>Input!M24</f>
        <v>93</v>
      </c>
      <c r="E31" s="21"/>
      <c r="F31" s="22">
        <f>Calcoli!O216</f>
        <v>11.76457591354847</v>
      </c>
      <c r="G31" s="22">
        <f>Calcoli!P216</f>
        <v>10.576489940285683</v>
      </c>
      <c r="H31" s="22">
        <f>Calcoli!R216</f>
        <v>2.5402613811334094</v>
      </c>
    </row>
    <row r="32" spans="2:8" ht="10.5" customHeight="1">
      <c r="B32" s="66" t="s">
        <v>164</v>
      </c>
      <c r="C32" s="73" t="s">
        <v>165</v>
      </c>
      <c r="D32" s="103">
        <f>Input!M25</f>
        <v>103.54</v>
      </c>
      <c r="E32" s="21"/>
      <c r="F32" s="22">
        <f>Calcoli!O223</f>
        <v>3.091338649392128</v>
      </c>
      <c r="G32" s="22">
        <f>Calcoli!P223</f>
        <v>2.4297866970300674</v>
      </c>
      <c r="H32" s="22">
        <f>Calcoli!R223</f>
        <v>1.5248222974206</v>
      </c>
    </row>
    <row r="33" spans="2:8" ht="10.5" customHeight="1">
      <c r="B33" s="57" t="s">
        <v>86</v>
      </c>
      <c r="C33" s="72" t="s">
        <v>83</v>
      </c>
      <c r="D33" s="103">
        <f>Input!M26</f>
        <v>101.4</v>
      </c>
      <c r="E33" s="21"/>
      <c r="F33" s="22">
        <f>Calcoli!O231</f>
        <v>3.1199518591165543</v>
      </c>
      <c r="G33" s="22">
        <f>Calcoli!P231</f>
        <v>2.64974944293499</v>
      </c>
      <c r="H33" s="22">
        <f>Calcoli!R231</f>
        <v>2.1872920688442243</v>
      </c>
    </row>
    <row r="34" spans="2:8" ht="10.5" customHeight="1">
      <c r="B34" s="57" t="s">
        <v>85</v>
      </c>
      <c r="C34" s="72" t="s">
        <v>84</v>
      </c>
      <c r="D34" s="103">
        <f>Input!M27</f>
        <v>102.9</v>
      </c>
      <c r="E34" s="21"/>
      <c r="F34" s="22">
        <f>Calcoli!O241</f>
        <v>4.208727553486824</v>
      </c>
      <c r="G34" s="22">
        <f>Calcoli!P241</f>
        <v>3.590219095349312</v>
      </c>
      <c r="H34" s="22">
        <f>Calcoli!R241</f>
        <v>3.500595840343196</v>
      </c>
    </row>
    <row r="35" spans="2:8" ht="10.5" customHeight="1">
      <c r="B35" s="57" t="s">
        <v>163</v>
      </c>
      <c r="C35" s="73" t="s">
        <v>162</v>
      </c>
      <c r="D35" s="103">
        <f>Input!M28</f>
        <v>106</v>
      </c>
      <c r="E35" s="21"/>
      <c r="F35" s="22">
        <f>Calcoli!O252</f>
        <v>4.748687520623207</v>
      </c>
      <c r="G35" s="22">
        <f>Calcoli!P252</f>
        <v>4.025603458285332</v>
      </c>
      <c r="H35" s="22">
        <f>Calcoli!R252</f>
        <v>4.635972335594545</v>
      </c>
    </row>
    <row r="36" spans="2:8" ht="10.5" customHeight="1">
      <c r="B36" s="66" t="s">
        <v>90</v>
      </c>
      <c r="C36" s="80" t="s">
        <v>89</v>
      </c>
      <c r="D36" s="103">
        <f>Input!M29</f>
        <v>97.44</v>
      </c>
      <c r="F36" s="67">
        <f>Calcoli!O264</f>
        <v>5.068904533982277</v>
      </c>
      <c r="G36" s="67">
        <f>Calcoli!P264</f>
        <v>4.474231973290443</v>
      </c>
      <c r="H36" s="67">
        <f>Calcoli!R264</f>
        <v>5.71643615521103</v>
      </c>
    </row>
    <row r="37" spans="2:8" ht="10.5" customHeight="1">
      <c r="B37" s="66" t="s">
        <v>93</v>
      </c>
      <c r="C37" s="80" t="s">
        <v>92</v>
      </c>
      <c r="D37" s="103">
        <f>Input!M30</f>
        <v>102</v>
      </c>
      <c r="F37" s="69">
        <f>Calcoli!O272</f>
        <v>2.8793755918741226</v>
      </c>
      <c r="G37" s="67">
        <f>Calcoli!P272</f>
        <v>2.4271007627248764</v>
      </c>
      <c r="H37" s="67">
        <f>Calcoli!R272</f>
        <v>2.672549830067319</v>
      </c>
    </row>
    <row r="38" spans="2:8" ht="10.5" customHeight="1">
      <c r="B38" s="66" t="s">
        <v>96</v>
      </c>
      <c r="C38" s="80" t="s">
        <v>94</v>
      </c>
      <c r="D38" s="103">
        <f>Input!M31</f>
        <v>100.08</v>
      </c>
      <c r="F38" s="67">
        <f>Calcoli!O283</f>
        <v>4.105382785201073</v>
      </c>
      <c r="G38" s="67">
        <f>Calcoli!P283</f>
        <v>3.5865437239408493</v>
      </c>
      <c r="H38" s="67">
        <f>Calcoli!R283</f>
        <v>5.085330723664615</v>
      </c>
    </row>
    <row r="39" spans="2:8" ht="10.5" customHeight="1">
      <c r="B39" s="66" t="s">
        <v>142</v>
      </c>
      <c r="C39" s="80" t="s">
        <v>141</v>
      </c>
      <c r="D39" s="103">
        <f>Input!M32</f>
        <v>98.95</v>
      </c>
      <c r="F39" s="67">
        <f>Calcoli!O296</f>
        <v>4.909965768456459</v>
      </c>
      <c r="G39" s="67">
        <f>Calcoli!P296</f>
        <v>4.305851086974144</v>
      </c>
      <c r="H39" s="67">
        <f>Calcoli!R296</f>
        <v>6.206805255447144</v>
      </c>
    </row>
    <row r="40" spans="2:8" ht="10.5" customHeight="1">
      <c r="B40" s="57" t="s">
        <v>105</v>
      </c>
      <c r="C40" s="32" t="s">
        <v>103</v>
      </c>
      <c r="D40" s="103">
        <f>Input!M34</f>
        <v>106.72</v>
      </c>
      <c r="F40" s="67">
        <f>Calcoli!O303</f>
        <v>3.055715188384056</v>
      </c>
      <c r="G40" s="67">
        <f>Calcoli!P303</f>
        <v>2.1814826875925064</v>
      </c>
      <c r="H40" s="67">
        <f>Calcoli!R303</f>
        <v>1.5123404743238846</v>
      </c>
    </row>
    <row r="41" spans="2:8" ht="10.5" customHeight="1">
      <c r="B41" s="57" t="s">
        <v>106</v>
      </c>
      <c r="C41" s="32" t="s">
        <v>104</v>
      </c>
      <c r="D41" s="103">
        <f>Input!M35</f>
        <v>99.08</v>
      </c>
      <c r="F41" s="67">
        <f>Calcoli!O313</f>
        <v>5.462304875254631</v>
      </c>
      <c r="G41" s="67">
        <f>Calcoli!P313</f>
        <v>4.796480759978294</v>
      </c>
      <c r="H41" s="67">
        <f>Calcoli!R313</f>
        <v>4.265341829298186</v>
      </c>
    </row>
    <row r="42" spans="2:8" ht="10.5" customHeight="1">
      <c r="B42" s="57" t="s">
        <v>175</v>
      </c>
      <c r="C42" s="32" t="s">
        <v>174</v>
      </c>
      <c r="D42" s="103">
        <f>Input!M36</f>
        <v>103.06</v>
      </c>
      <c r="F42" s="67">
        <f>Calcoli!O325</f>
        <v>5.877887085080147</v>
      </c>
      <c r="G42" s="67">
        <f>Calcoli!P325</f>
        <v>5.078210309147835</v>
      </c>
      <c r="H42" s="67">
        <f>Calcoli!R325</f>
        <v>4.606255817767919</v>
      </c>
    </row>
    <row r="43" spans="2:8" ht="10.5" customHeight="1">
      <c r="B43" s="57" t="s">
        <v>125</v>
      </c>
      <c r="C43" s="32" t="s">
        <v>110</v>
      </c>
      <c r="D43" s="103">
        <f>Input!M37</f>
        <v>102.32</v>
      </c>
      <c r="F43" s="67">
        <f>Calcoli!O332</f>
        <v>2.241041883826256</v>
      </c>
      <c r="G43" s="67">
        <f>Calcoli!P332</f>
        <v>1.76251120865345</v>
      </c>
      <c r="H43" s="67">
        <f>Calcoli!R332</f>
        <v>1.5193541141250126</v>
      </c>
    </row>
    <row r="44" spans="2:8" ht="10.5" customHeight="1">
      <c r="B44" s="57" t="s">
        <v>126</v>
      </c>
      <c r="C44" s="77" t="s">
        <v>113</v>
      </c>
      <c r="D44" s="103">
        <f>Input!M38</f>
        <v>105.84</v>
      </c>
      <c r="F44" s="67">
        <f>Calcoli!O341</f>
        <v>3.376474604010582</v>
      </c>
      <c r="G44" s="67">
        <f>Calcoli!P341</f>
        <v>2.7583304792642593</v>
      </c>
      <c r="H44" s="67">
        <f>Calcoli!R341</f>
        <v>3.239129056700818</v>
      </c>
    </row>
    <row r="45" spans="2:8" ht="10.5" customHeight="1">
      <c r="B45" s="57" t="s">
        <v>127</v>
      </c>
      <c r="C45" s="32" t="s">
        <v>114</v>
      </c>
      <c r="D45" s="103">
        <f>Input!M39</f>
        <v>99.72</v>
      </c>
      <c r="F45" s="67">
        <f>Calcoli!O353</f>
        <v>4.4189464300870895</v>
      </c>
      <c r="G45" s="67">
        <f>Calcoli!P353</f>
        <v>3.8657624274492264</v>
      </c>
      <c r="H45" s="67">
        <f>Calcoli!R353</f>
        <v>5.522498132911768</v>
      </c>
    </row>
    <row r="46" spans="2:8" ht="10.5" customHeight="1">
      <c r="B46" s="57" t="s">
        <v>128</v>
      </c>
      <c r="C46" s="32" t="s">
        <v>116</v>
      </c>
      <c r="D46" s="103">
        <f>Input!M40</f>
        <v>100.23</v>
      </c>
      <c r="F46" s="67">
        <f>Calcoli!O382</f>
        <v>5.849795415997505</v>
      </c>
      <c r="G46" s="67">
        <f>Calcoli!P382</f>
        <v>5.1168907433748245</v>
      </c>
      <c r="H46" s="67">
        <f>Calcoli!R382</f>
        <v>12.358348508302765</v>
      </c>
    </row>
    <row r="47" spans="2:8" ht="10.5" customHeight="1">
      <c r="B47" s="57" t="s">
        <v>129</v>
      </c>
      <c r="C47" s="55" t="s">
        <v>118</v>
      </c>
      <c r="D47" s="103">
        <f>Input!M41</f>
        <v>101.74</v>
      </c>
      <c r="F47" s="67">
        <f>Calcoli!O391</f>
        <v>3.0732903629541397</v>
      </c>
      <c r="G47" s="67">
        <f>Calcoli!P391</f>
        <v>2.617007866501808</v>
      </c>
      <c r="H47" s="67">
        <f>Calcoli!R391</f>
        <v>3.112597718843883</v>
      </c>
    </row>
    <row r="48" spans="2:8" ht="10.5" customHeight="1">
      <c r="B48" s="57" t="s">
        <v>130</v>
      </c>
      <c r="C48" s="55" t="s">
        <v>119</v>
      </c>
      <c r="D48" s="103">
        <f>Input!M42</f>
        <v>106.72</v>
      </c>
      <c r="F48" s="67">
        <f>Calcoli!O432</f>
        <v>3.8013342767953873</v>
      </c>
      <c r="G48" s="67">
        <f>Calcoli!P432</f>
        <v>3.183530643582344</v>
      </c>
      <c r="H48" s="67">
        <f>Calcoli!R432</f>
        <v>4.92598514525506</v>
      </c>
    </row>
    <row r="49" spans="2:8" ht="10.5" customHeight="1">
      <c r="B49" s="57" t="s">
        <v>131</v>
      </c>
      <c r="C49" s="55" t="s">
        <v>120</v>
      </c>
      <c r="D49" s="103">
        <f>Input!M43</f>
        <v>102.36</v>
      </c>
      <c r="F49" s="67">
        <f>Calcoli!O403</f>
        <v>4.345151409506798</v>
      </c>
      <c r="G49" s="67">
        <f>Calcoli!P403</f>
        <v>3.7515435367822647</v>
      </c>
      <c r="H49" s="67">
        <f>Calcoli!R403</f>
        <v>5.8261281454426035</v>
      </c>
    </row>
    <row r="50" spans="2:8" ht="10.5" customHeight="1">
      <c r="B50" s="57" t="s">
        <v>132</v>
      </c>
      <c r="C50" s="55" t="s">
        <v>121</v>
      </c>
      <c r="D50" s="103">
        <f>Input!M44</f>
        <v>105.51</v>
      </c>
      <c r="F50" s="67">
        <f>Calcoli!O446</f>
        <v>4.241697862744331</v>
      </c>
      <c r="G50" s="67">
        <f>Calcoli!P446</f>
        <v>3.6373164504766464</v>
      </c>
      <c r="H50" s="67">
        <f>Calcoli!R446</f>
        <v>7.131431573171583</v>
      </c>
    </row>
    <row r="51" spans="2:8" ht="10.5" customHeight="1">
      <c r="B51" s="57" t="s">
        <v>133</v>
      </c>
      <c r="C51" s="55" t="s">
        <v>122</v>
      </c>
      <c r="D51" s="103">
        <f>Input!M45</f>
        <v>99.94</v>
      </c>
      <c r="F51" s="67">
        <f>Calcoli!O421</f>
        <v>5.377049371600151</v>
      </c>
      <c r="G51" s="67">
        <f>Calcoli!P421</f>
        <v>4.703670367598534</v>
      </c>
      <c r="H51" s="67">
        <f>Calcoli!R421</f>
        <v>9.116931650738103</v>
      </c>
    </row>
    <row r="52" spans="2:8" ht="10.5" customHeight="1">
      <c r="B52" s="84" t="s">
        <v>138</v>
      </c>
      <c r="C52" s="83" t="s">
        <v>137</v>
      </c>
      <c r="D52" s="103">
        <f>Input!M46</f>
        <v>99.53</v>
      </c>
      <c r="F52" s="67">
        <f>Calcoli!O464</f>
        <v>8.392493799328804</v>
      </c>
      <c r="G52" s="67">
        <f>Calcoli!P464</f>
        <v>7.374957576394081</v>
      </c>
      <c r="H52" s="67">
        <f>Calcoli!R464</f>
        <v>4.485218854558904</v>
      </c>
    </row>
    <row r="53" spans="2:8" ht="10.5" customHeight="1">
      <c r="B53" s="84" t="s">
        <v>149</v>
      </c>
      <c r="C53" s="83" t="s">
        <v>147</v>
      </c>
      <c r="D53" s="103">
        <f>Input!M47</f>
        <v>102.64</v>
      </c>
      <c r="F53" s="67">
        <f>Calcoli!O471</f>
        <v>2.7547601610422134</v>
      </c>
      <c r="G53" s="67">
        <f>Calcoli!P471</f>
        <v>2.200394496321678</v>
      </c>
      <c r="H53" s="67">
        <f>Calcoli!R471</f>
        <v>1.4918714852493902</v>
      </c>
    </row>
    <row r="54" spans="2:8" ht="10.5" customHeight="1">
      <c r="B54" s="84" t="s">
        <v>153</v>
      </c>
      <c r="C54" s="55" t="s">
        <v>150</v>
      </c>
      <c r="D54" s="103">
        <f>Input!M48</f>
        <v>105.72</v>
      </c>
      <c r="F54" s="67">
        <f>Calcoli!O481</f>
        <v>3.871374949812889</v>
      </c>
      <c r="G54" s="67">
        <f>Calcoli!P481</f>
        <v>3.1145285815000534</v>
      </c>
      <c r="H54" s="67">
        <f>Calcoli!R481</f>
        <v>2.3289345165062803</v>
      </c>
    </row>
    <row r="55" spans="2:8" ht="10.5" customHeight="1">
      <c r="B55" s="84" t="s">
        <v>171</v>
      </c>
      <c r="C55" s="55" t="s">
        <v>170</v>
      </c>
      <c r="D55" s="103">
        <f>Input!M49</f>
        <v>107.4</v>
      </c>
      <c r="F55" s="67">
        <f>Calcoli!O489</f>
        <v>4.3813589960336685</v>
      </c>
      <c r="G55" s="67">
        <f>Calcoli!P489</f>
        <v>3.519411012530327</v>
      </c>
      <c r="H55" s="67">
        <f>Calcoli!R489</f>
        <v>2.510556022234012</v>
      </c>
    </row>
    <row r="56" spans="2:8" ht="10.5" customHeight="1">
      <c r="B56" s="84" t="s">
        <v>169</v>
      </c>
      <c r="C56" s="55" t="s">
        <v>168</v>
      </c>
      <c r="D56" s="103">
        <f>Input!M50</f>
        <v>107.03</v>
      </c>
      <c r="F56" s="67">
        <f>Calcoli!O498</f>
        <v>4.672751203179359</v>
      </c>
      <c r="G56" s="67">
        <f>Calcoli!P498</f>
        <v>3.8483086973428726</v>
      </c>
      <c r="H56" s="67">
        <f>Calcoli!R498</f>
        <v>3.0665070933965684</v>
      </c>
    </row>
    <row r="57" spans="2:8" ht="10.5" customHeight="1">
      <c r="B57" s="84" t="s">
        <v>155</v>
      </c>
      <c r="C57" s="55" t="s">
        <v>154</v>
      </c>
      <c r="D57" s="103">
        <f>Input!M51</f>
        <v>96.8</v>
      </c>
      <c r="F57" s="67">
        <f>Calcoli!O513</f>
        <v>5.811620131134987</v>
      </c>
      <c r="G57" s="67">
        <f>Calcoli!P513</f>
        <v>5.123407766222954</v>
      </c>
      <c r="H57" s="67">
        <f>Calcoli!R513</f>
        <v>7.116833272467647</v>
      </c>
    </row>
    <row r="58" spans="2:8" ht="10.5" customHeight="1">
      <c r="B58" s="84" t="s">
        <v>156</v>
      </c>
      <c r="C58" s="55" t="s">
        <v>157</v>
      </c>
      <c r="D58" s="103">
        <f>Input!M52</f>
        <v>102.32</v>
      </c>
      <c r="F58" s="67">
        <f>Calcoli!O542</f>
        <v>7.525457814335823</v>
      </c>
      <c r="G58" s="67">
        <f>Calcoli!P542</f>
        <v>6.57583512365818</v>
      </c>
      <c r="H58" s="67">
        <f>Calcoli!R542</f>
        <v>10.495966971997099</v>
      </c>
    </row>
    <row r="59" spans="2:8" ht="11.25">
      <c r="B59" s="84" t="s">
        <v>186</v>
      </c>
      <c r="C59" s="55" t="s">
        <v>182</v>
      </c>
      <c r="D59" s="2">
        <f>Input!M53</f>
        <v>106.64</v>
      </c>
      <c r="F59" s="67">
        <f>Calcoli!O549</f>
        <v>1.6351055353879929</v>
      </c>
      <c r="G59" s="67">
        <f>Calcoli!Q549</f>
        <v>0.37458278238773346</v>
      </c>
      <c r="H59" s="67">
        <f>Calcoli!R549</f>
        <v>1.2785990664110234</v>
      </c>
    </row>
    <row r="60" spans="2:8" ht="11.25">
      <c r="B60" s="84" t="s">
        <v>177</v>
      </c>
      <c r="C60" s="55" t="s">
        <v>183</v>
      </c>
      <c r="D60" s="5">
        <f>Input!M54</f>
        <v>104.5</v>
      </c>
      <c r="F60" s="67">
        <f>Calcoli!O557</f>
        <v>2.5853190571069717</v>
      </c>
      <c r="G60" s="67">
        <f>Calcoli!P557</f>
        <v>2.0525481551885605</v>
      </c>
      <c r="H60" s="67">
        <f>Calcoli!R557</f>
        <v>2.4568701138685523</v>
      </c>
    </row>
    <row r="61" spans="2:8" ht="11.25">
      <c r="B61" s="84" t="s">
        <v>178</v>
      </c>
      <c r="C61" s="55" t="s">
        <v>184</v>
      </c>
      <c r="D61" s="5">
        <f>Input!M55</f>
        <v>113.3</v>
      </c>
      <c r="F61" s="67">
        <f>Calcoli!O566</f>
        <v>3.2396171241998672</v>
      </c>
      <c r="G61" s="67">
        <f>Calcoli!P566</f>
        <v>2.4042297154664993</v>
      </c>
      <c r="H61" s="67">
        <f>Calcoli!R566</f>
        <v>3.11508287020073</v>
      </c>
    </row>
    <row r="62" spans="2:8" ht="11.25">
      <c r="B62" s="84" t="s">
        <v>180</v>
      </c>
      <c r="C62" s="55" t="s">
        <v>185</v>
      </c>
      <c r="D62" s="5">
        <f>Input!M56</f>
        <v>106</v>
      </c>
      <c r="E62" s="4"/>
      <c r="F62" s="67">
        <f>Calcoli!O576</f>
        <v>3.5442236810922623</v>
      </c>
      <c r="G62" s="67">
        <f>Calcoli!P576</f>
        <v>2.942262217402458</v>
      </c>
      <c r="H62" s="67">
        <f>Calcoli!R576</f>
        <v>3.979954138663229</v>
      </c>
    </row>
    <row r="63" spans="2:8" ht="11.25">
      <c r="B63" s="84" t="s">
        <v>181</v>
      </c>
      <c r="C63" s="83" t="s">
        <v>187</v>
      </c>
      <c r="D63" s="5">
        <f>Input!M57</f>
        <v>107.52</v>
      </c>
      <c r="E63" s="4"/>
      <c r="F63" s="67">
        <f>Calcoli!O586</f>
        <v>3.54316346347332</v>
      </c>
      <c r="G63" s="67">
        <f>Calcoli!P586</f>
        <v>2.9097680002450943</v>
      </c>
      <c r="H63" s="67">
        <f>Calcoli!R586</f>
        <v>4.2810265823001465</v>
      </c>
    </row>
    <row r="64" spans="2:8" ht="11.25">
      <c r="B64" s="84" t="s">
        <v>189</v>
      </c>
      <c r="C64" s="55" t="s">
        <v>196</v>
      </c>
      <c r="D64" s="5">
        <f>Input!M58</f>
        <v>99.82</v>
      </c>
      <c r="F64" s="67">
        <f>Calcoli!O598</f>
        <v>3.653530403971672</v>
      </c>
      <c r="G64" s="67">
        <f>Calcoli!P598</f>
        <v>3.1891953200101852</v>
      </c>
      <c r="H64" s="67">
        <f>Calcoli!R598</f>
        <v>5.393897366599475</v>
      </c>
    </row>
    <row r="65" spans="2:8" ht="11.25">
      <c r="B65" s="84" t="s">
        <v>191</v>
      </c>
      <c r="C65" s="55" t="s">
        <v>190</v>
      </c>
      <c r="D65" s="5">
        <f>Input!M59</f>
        <v>102.65</v>
      </c>
      <c r="F65" s="67">
        <f>Calcoli!O611</f>
        <v>4.328646138310432</v>
      </c>
      <c r="G65" s="67">
        <f>Calcoli!P611</f>
        <v>3.7440579384565353</v>
      </c>
      <c r="H65" s="67">
        <f>Calcoli!R611</f>
        <v>6.229092630582491</v>
      </c>
    </row>
    <row r="66" spans="2:9" ht="11.25">
      <c r="B66" s="84" t="s">
        <v>193</v>
      </c>
      <c r="C66" s="55" t="s">
        <v>192</v>
      </c>
      <c r="D66" s="5">
        <f>Input!M60</f>
        <v>107.88</v>
      </c>
      <c r="F66" s="67">
        <f>Calcoli!O625</f>
        <v>4.523871466517448</v>
      </c>
      <c r="G66" s="67">
        <f>Calcoli!P625</f>
        <v>3.8492921739816666</v>
      </c>
      <c r="H66" s="67">
        <f>Calcoli!R625</f>
        <v>6.949267194857529</v>
      </c>
      <c r="I66" s="67"/>
    </row>
    <row r="67" spans="2:8" ht="11.25">
      <c r="B67" s="84" t="s">
        <v>195</v>
      </c>
      <c r="C67" s="55" t="s">
        <v>194</v>
      </c>
      <c r="D67" s="5">
        <f>Input!M61</f>
        <v>131.11</v>
      </c>
      <c r="F67" s="67">
        <f>Calcoli!O654</f>
        <v>5.687582865357399</v>
      </c>
      <c r="G67" s="67">
        <f>Calcoli!P654</f>
        <v>4.856978729367256</v>
      </c>
      <c r="H67" s="67">
        <f>Calcoli!R654</f>
        <v>11.673510825547242</v>
      </c>
    </row>
    <row r="68" spans="2:8" ht="11.25">
      <c r="B68" s="84" t="s">
        <v>199</v>
      </c>
      <c r="C68" s="55" t="s">
        <v>198</v>
      </c>
      <c r="D68" s="5">
        <f>Input!M63</f>
        <v>105.36</v>
      </c>
      <c r="F68" s="67">
        <f>Calcoli!O661</f>
        <v>1.7301958054304123</v>
      </c>
      <c r="G68" s="67">
        <f>Calcoli!P661</f>
        <v>0.8830364793539047</v>
      </c>
      <c r="H68" s="67">
        <f>Calcoli!R661</f>
        <v>0.9314688060377532</v>
      </c>
    </row>
    <row r="69" spans="2:8" ht="11.25">
      <c r="B69" s="84" t="s">
        <v>201</v>
      </c>
      <c r="C69" s="55" t="s">
        <v>200</v>
      </c>
      <c r="D69" s="5">
        <f>Input!M64</f>
        <v>108.2</v>
      </c>
      <c r="F69" s="67">
        <f>Calcoli!O669</f>
        <v>2.8906282037496567</v>
      </c>
      <c r="G69" s="67">
        <f>Calcoli!P669</f>
        <v>2.045345678925514</v>
      </c>
      <c r="H69" s="67">
        <f>Calcoli!R669</f>
        <v>1.7891934475068598</v>
      </c>
    </row>
    <row r="70" spans="2:8" ht="11.25">
      <c r="B70" s="84" t="s">
        <v>203</v>
      </c>
      <c r="C70" s="55" t="s">
        <v>202</v>
      </c>
      <c r="D70" s="5">
        <f>Input!M65</f>
        <v>112.98</v>
      </c>
      <c r="F70" s="67">
        <f>Calcoli!O677</f>
        <v>3.3564459532499313</v>
      </c>
      <c r="G70" s="67">
        <f>Calcoli!P677</f>
        <v>2.418876811861992</v>
      </c>
      <c r="H70" s="67">
        <f>Calcoli!R677</f>
        <v>2.6134096481018667</v>
      </c>
    </row>
    <row r="71" spans="2:8" ht="11.25">
      <c r="B71" s="84" t="s">
        <v>205</v>
      </c>
      <c r="C71" s="55" t="s">
        <v>204</v>
      </c>
      <c r="D71" s="5">
        <f>Input!M66</f>
        <v>103.28</v>
      </c>
      <c r="F71" s="67">
        <f>Calcoli!O687</f>
        <v>3.6577221006155014</v>
      </c>
      <c r="G71" s="67">
        <f>Calcoli!P687</f>
        <v>3.093574568629265</v>
      </c>
      <c r="H71" s="67">
        <f>Calcoli!R687</f>
        <v>3.7732692473167404</v>
      </c>
    </row>
    <row r="72" spans="2:8" ht="11.25">
      <c r="B72" s="84" t="s">
        <v>207</v>
      </c>
      <c r="C72" s="55" t="s">
        <v>206</v>
      </c>
      <c r="D72" s="5">
        <f>Input!M67</f>
        <v>107.99</v>
      </c>
      <c r="F72" s="67">
        <f>Calcoli!O698</f>
        <v>4.127476736903191</v>
      </c>
      <c r="G72" s="67">
        <f>Calcoli!P698</f>
        <v>3.419402614235878</v>
      </c>
      <c r="H72" s="67">
        <f>Calcoli!R698</f>
        <v>4.279376278371289</v>
      </c>
    </row>
    <row r="73" spans="2:8" ht="11.25">
      <c r="B73" s="84" t="s">
        <v>209</v>
      </c>
      <c r="C73" s="55" t="s">
        <v>208</v>
      </c>
      <c r="D73" s="5">
        <f>Input!M68</f>
        <v>99.54</v>
      </c>
      <c r="F73" s="67">
        <f>Calcoli!O709</f>
        <v>4.08821739256382</v>
      </c>
      <c r="G73" s="67">
        <f>Calcoli!P709</f>
        <v>3.5732168704271317</v>
      </c>
      <c r="H73" s="67">
        <f>Calcoli!R709</f>
        <v>4.804605221794726</v>
      </c>
    </row>
    <row r="74" spans="2:8" ht="11.25">
      <c r="B74" s="84" t="s">
        <v>211</v>
      </c>
      <c r="C74" s="55" t="s">
        <v>210</v>
      </c>
      <c r="D74" s="5">
        <f>Input!M69</f>
        <v>106.61</v>
      </c>
      <c r="F74" s="67">
        <f>Calcoli!O720</f>
        <v>4.423235729336739</v>
      </c>
      <c r="G74" s="67">
        <f>Calcoli!P720</f>
        <v>3.7285860627889633</v>
      </c>
      <c r="H74" s="67">
        <f>Calcoli!R720</f>
        <v>4.838877609702062</v>
      </c>
    </row>
    <row r="75" spans="2:8" ht="11.25">
      <c r="B75" s="84" t="s">
        <v>213</v>
      </c>
      <c r="C75" s="55" t="s">
        <v>212</v>
      </c>
      <c r="D75" s="5">
        <f>Input!M70</f>
        <v>106.83</v>
      </c>
      <c r="F75" s="67">
        <f>Calcoli!O733</f>
        <v>4.887702688574791</v>
      </c>
      <c r="G75" s="67">
        <f>Calcoli!P733</f>
        <v>4.167722538113594</v>
      </c>
      <c r="H75" s="67">
        <f>Calcoli!R733</f>
        <v>5.902504774174901</v>
      </c>
    </row>
    <row r="76" spans="2:8" ht="11.25">
      <c r="B76" s="84" t="s">
        <v>215</v>
      </c>
      <c r="C76" s="55" t="s">
        <v>214</v>
      </c>
      <c r="D76" s="5">
        <f>Input!M71</f>
        <v>111.06</v>
      </c>
      <c r="F76" s="67">
        <f>Calcoli!O747</f>
        <v>5.0225283950567245</v>
      </c>
      <c r="G76" s="67">
        <f>Calcoli!P747</f>
        <v>4.244813695549965</v>
      </c>
      <c r="H76" s="67">
        <f>Calcoli!R747</f>
        <v>6.582153532473269</v>
      </c>
    </row>
    <row r="77" spans="2:8" ht="11.25">
      <c r="B77" s="84" t="s">
        <v>217</v>
      </c>
      <c r="C77" s="55" t="s">
        <v>216</v>
      </c>
      <c r="D77" s="5">
        <f>Input!M72</f>
        <v>94.1</v>
      </c>
      <c r="F77" s="67">
        <f>Calcoli!O766</f>
        <v>6.506273522973061</v>
      </c>
      <c r="G77" s="67">
        <f>Calcoli!P766</f>
        <v>5.7455506175756454</v>
      </c>
      <c r="H77" s="67">
        <f>Calcoli!R766</f>
        <v>8.91824999027522</v>
      </c>
    </row>
    <row r="78" spans="2:8" ht="11.25">
      <c r="B78" s="84" t="s">
        <v>219</v>
      </c>
      <c r="C78" s="55" t="s">
        <v>218</v>
      </c>
      <c r="D78" s="5">
        <f>Input!M73</f>
        <v>113.52</v>
      </c>
      <c r="F78" s="67">
        <f>Calcoli!O795</f>
        <v>6.367519870400429</v>
      </c>
      <c r="G78" s="67">
        <f>Calcoli!P795</f>
        <v>5.515671148896217</v>
      </c>
      <c r="H78" s="67">
        <f>Calcoli!R795</f>
        <v>11.355000195799718</v>
      </c>
    </row>
  </sheetData>
  <sheetProtection/>
  <mergeCells count="1">
    <mergeCell ref="F7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826"/>
  <sheetViews>
    <sheetView zoomScale="82" zoomScaleNormal="82" zoomScalePageLayoutView="0" workbookViewId="0" topLeftCell="A769">
      <selection activeCell="D307" sqref="D307"/>
    </sheetView>
  </sheetViews>
  <sheetFormatPr defaultColWidth="9.33203125" defaultRowHeight="11.25"/>
  <cols>
    <col min="1" max="1" width="11.66015625" style="0" bestFit="1" customWidth="1"/>
    <col min="2" max="2" width="41.83203125" style="0" customWidth="1"/>
    <col min="3" max="3" width="11.16015625" style="0" customWidth="1"/>
    <col min="4" max="4" width="12.16015625" style="0" customWidth="1"/>
    <col min="5" max="5" width="14" style="0" customWidth="1"/>
    <col min="6" max="6" width="10.66015625" style="4" bestFit="1" customWidth="1"/>
    <col min="7" max="7" width="11.33203125" style="6" customWidth="1"/>
    <col min="8" max="8" width="11.5" style="6" customWidth="1"/>
    <col min="9" max="9" width="10.66015625" style="0" customWidth="1"/>
    <col min="10" max="11" width="9.5" style="0" bestFit="1" customWidth="1"/>
    <col min="12" max="12" width="10.66015625" style="0" customWidth="1"/>
    <col min="13" max="13" width="11" style="0" customWidth="1"/>
    <col min="14" max="15" width="10.16015625" style="0" customWidth="1"/>
    <col min="16" max="16" width="10" style="0" customWidth="1"/>
    <col min="17" max="17" width="10.16015625" style="0" customWidth="1"/>
    <col min="18" max="18" width="10.83203125" style="0" customWidth="1"/>
    <col min="20" max="20" width="9.83203125" style="4" customWidth="1"/>
    <col min="21" max="21" width="12.66015625" style="0" customWidth="1"/>
    <col min="22" max="22" width="11.66015625" style="0" customWidth="1"/>
    <col min="23" max="23" width="10.16015625" style="9" bestFit="1" customWidth="1"/>
    <col min="24" max="24" width="9.33203125" style="9" customWidth="1"/>
  </cols>
  <sheetData>
    <row r="2" spans="4:5" ht="11.25">
      <c r="D2" s="2" t="s">
        <v>46</v>
      </c>
      <c r="E2" s="13">
        <f>Rendimenti!C5</f>
        <v>39996</v>
      </c>
    </row>
    <row r="4" spans="1:24" s="2" customFormat="1" ht="10.5">
      <c r="A4" s="2" t="s">
        <v>0</v>
      </c>
      <c r="B4" s="2" t="s">
        <v>1</v>
      </c>
      <c r="C4" s="2" t="s">
        <v>10</v>
      </c>
      <c r="D4" s="2" t="s">
        <v>7</v>
      </c>
      <c r="E4" s="2" t="s">
        <v>35</v>
      </c>
      <c r="F4" s="5" t="s">
        <v>2</v>
      </c>
      <c r="G4" s="7" t="s">
        <v>3</v>
      </c>
      <c r="H4" s="109" t="s">
        <v>37</v>
      </c>
      <c r="I4" s="109"/>
      <c r="J4" s="110" t="s">
        <v>40</v>
      </c>
      <c r="K4" s="110"/>
      <c r="L4" s="15" t="s">
        <v>41</v>
      </c>
      <c r="M4" s="110" t="s">
        <v>43</v>
      </c>
      <c r="N4" s="110"/>
      <c r="O4" s="15" t="s">
        <v>44</v>
      </c>
      <c r="P4" s="110" t="s">
        <v>45</v>
      </c>
      <c r="Q4" s="110"/>
      <c r="R4" s="2" t="s">
        <v>33</v>
      </c>
      <c r="T4" s="5" t="s">
        <v>5</v>
      </c>
      <c r="U4" s="2" t="s">
        <v>4</v>
      </c>
      <c r="V4" s="2" t="s">
        <v>6</v>
      </c>
      <c r="W4" s="10" t="s">
        <v>8</v>
      </c>
      <c r="X4" s="10" t="s">
        <v>9</v>
      </c>
    </row>
    <row r="5" spans="5:24" s="2" customFormat="1" ht="10.5">
      <c r="E5" s="15" t="s">
        <v>61</v>
      </c>
      <c r="F5" s="5" t="s">
        <v>36</v>
      </c>
      <c r="G5" s="7"/>
      <c r="H5" s="16" t="s">
        <v>38</v>
      </c>
      <c r="I5" s="17" t="s">
        <v>39</v>
      </c>
      <c r="J5" s="16" t="s">
        <v>38</v>
      </c>
      <c r="K5" s="17" t="s">
        <v>39</v>
      </c>
      <c r="L5" s="15" t="s">
        <v>42</v>
      </c>
      <c r="M5" s="16" t="s">
        <v>38</v>
      </c>
      <c r="N5" s="17" t="s">
        <v>39</v>
      </c>
      <c r="O5" s="15" t="s">
        <v>32</v>
      </c>
      <c r="P5" s="16" t="s">
        <v>38</v>
      </c>
      <c r="Q5" s="17" t="s">
        <v>39</v>
      </c>
      <c r="R5" s="2" t="s">
        <v>34</v>
      </c>
      <c r="T5" s="5"/>
      <c r="W5" s="10"/>
      <c r="X5" s="10"/>
    </row>
    <row r="6" spans="6:24" s="2" customFormat="1" ht="10.5">
      <c r="F6" s="5"/>
      <c r="G6" s="7"/>
      <c r="H6" s="7"/>
      <c r="T6" s="5"/>
      <c r="W6" s="10"/>
      <c r="X6" s="10"/>
    </row>
    <row r="7" spans="1:24" ht="11.25">
      <c r="A7" s="1">
        <f>E2</f>
        <v>39996</v>
      </c>
      <c r="B7" t="s">
        <v>14</v>
      </c>
      <c r="C7" t="s">
        <v>11</v>
      </c>
      <c r="D7" s="1">
        <v>39898</v>
      </c>
      <c r="E7" s="3">
        <v>3.75</v>
      </c>
      <c r="F7" s="58">
        <f>Rendimenti!D10</f>
        <v>100.42</v>
      </c>
      <c r="G7" s="8">
        <f>E7*_XLL.FRAZIONE.ANNO(D7,A7,1)</f>
        <v>1.0068493150684932</v>
      </c>
      <c r="H7" s="6">
        <f>G7*0.125</f>
        <v>0.12585616438356165</v>
      </c>
      <c r="I7" s="6">
        <f>G7*0.2</f>
        <v>0.20136986301369864</v>
      </c>
      <c r="J7" s="6">
        <f>G7-H7</f>
        <v>0.8809931506849316</v>
      </c>
      <c r="K7" s="6">
        <f>G7-I7</f>
        <v>0.8054794520547945</v>
      </c>
      <c r="L7" s="6">
        <f>(100-T7)*X7/W7</f>
        <v>0.3172020320437647</v>
      </c>
      <c r="M7" s="6">
        <f>L7*0.125</f>
        <v>0.039650254005470585</v>
      </c>
      <c r="N7" s="6">
        <f>L7*0.2</f>
        <v>0.06344040640875294</v>
      </c>
      <c r="O7" s="6">
        <f>-(F7+G7)</f>
        <v>-101.4268493150685</v>
      </c>
      <c r="P7" s="6">
        <f>-(F7+J7-M7)</f>
        <v>-101.26134289667947</v>
      </c>
      <c r="Q7" s="6">
        <f>-(F7+K7-N7)</f>
        <v>-101.16203904564604</v>
      </c>
      <c r="T7" s="4">
        <v>99.48</v>
      </c>
      <c r="U7" s="1">
        <v>38435</v>
      </c>
      <c r="V7" s="1">
        <v>40994</v>
      </c>
      <c r="W7" s="9">
        <f>V7-U7</f>
        <v>2559</v>
      </c>
      <c r="X7" s="9">
        <f>A7-U7</f>
        <v>1561</v>
      </c>
    </row>
    <row r="8" spans="1:17" ht="11.25">
      <c r="A8" s="1">
        <v>40263</v>
      </c>
      <c r="B8" t="s">
        <v>14</v>
      </c>
      <c r="C8" t="s">
        <v>12</v>
      </c>
      <c r="D8" s="1">
        <f>D7</f>
        <v>39898</v>
      </c>
      <c r="E8" s="3">
        <v>3.75</v>
      </c>
      <c r="G8" s="8">
        <f>E8*_XLL.FRAZIONE.ANNO(D8,A8,1)</f>
        <v>3.75</v>
      </c>
      <c r="H8" s="6">
        <f>G8*0.125</f>
        <v>0.46875</v>
      </c>
      <c r="I8" s="6">
        <f>G8*0.2</f>
        <v>0.75</v>
      </c>
      <c r="J8" s="6">
        <f>G8-H8</f>
        <v>3.28125</v>
      </c>
      <c r="K8" s="6">
        <f>G8-I8</f>
        <v>3</v>
      </c>
      <c r="O8" s="6">
        <f>F8+G8</f>
        <v>3.75</v>
      </c>
      <c r="P8" s="6">
        <f>F8+J8-M8</f>
        <v>3.28125</v>
      </c>
      <c r="Q8" s="6">
        <f>F8+K8-N8</f>
        <v>3</v>
      </c>
    </row>
    <row r="9" spans="1:17" ht="11.25">
      <c r="A9" s="1">
        <v>40628</v>
      </c>
      <c r="B9" t="s">
        <v>14</v>
      </c>
      <c r="C9" t="s">
        <v>12</v>
      </c>
      <c r="D9" s="1">
        <f>A8</f>
        <v>40263</v>
      </c>
      <c r="E9" s="3">
        <v>3.75</v>
      </c>
      <c r="G9" s="8">
        <f>E9*_XLL.FRAZIONE.ANNO(D9,A9,1)</f>
        <v>3.75</v>
      </c>
      <c r="H9" s="6">
        <f>G9*0.125</f>
        <v>0.46875</v>
      </c>
      <c r="I9" s="6">
        <f>G9*0.2</f>
        <v>0.75</v>
      </c>
      <c r="J9" s="6">
        <f>G9-H9</f>
        <v>3.28125</v>
      </c>
      <c r="K9" s="6">
        <f>G9-I9</f>
        <v>3</v>
      </c>
      <c r="O9" s="6">
        <f>F9+G9</f>
        <v>3.75</v>
      </c>
      <c r="P9" s="6">
        <f>F9+J9-M9</f>
        <v>3.28125</v>
      </c>
      <c r="Q9" s="6">
        <f>F9+K9-N9</f>
        <v>3</v>
      </c>
    </row>
    <row r="10" spans="1:17" ht="11.25">
      <c r="A10" s="1">
        <v>40994</v>
      </c>
      <c r="B10" t="s">
        <v>14</v>
      </c>
      <c r="C10" t="s">
        <v>12</v>
      </c>
      <c r="D10" s="1">
        <f>A9</f>
        <v>40628</v>
      </c>
      <c r="E10" s="3">
        <v>3.75</v>
      </c>
      <c r="G10" s="8">
        <f>E10*_XLL.FRAZIONE.ANNO(D10,A10,1)</f>
        <v>3.75</v>
      </c>
      <c r="H10" s="6">
        <f>G10*0.125</f>
        <v>0.46875</v>
      </c>
      <c r="I10" s="6">
        <f>G10*0.2</f>
        <v>0.75</v>
      </c>
      <c r="J10" s="6">
        <f>G10-H10</f>
        <v>3.28125</v>
      </c>
      <c r="K10" s="6">
        <f>G10-I10</f>
        <v>3</v>
      </c>
      <c r="O10" s="6">
        <f>F10+G10</f>
        <v>3.75</v>
      </c>
      <c r="P10" s="6">
        <f>F10+J10-M10</f>
        <v>3.28125</v>
      </c>
      <c r="Q10" s="6">
        <f>F10+K10-N10</f>
        <v>3</v>
      </c>
    </row>
    <row r="11" spans="1:24" ht="11.25">
      <c r="A11" s="1">
        <v>40994</v>
      </c>
      <c r="B11" t="s">
        <v>14</v>
      </c>
      <c r="C11" t="s">
        <v>13</v>
      </c>
      <c r="E11" s="3"/>
      <c r="F11" s="4">
        <v>100</v>
      </c>
      <c r="G11" s="8">
        <f>E11*_XLL.FRAZIONE.ANNO(D11,A11,1)</f>
        <v>0</v>
      </c>
      <c r="H11" s="6">
        <f>G11*0.125</f>
        <v>0</v>
      </c>
      <c r="I11" s="6">
        <f>G11*0.2</f>
        <v>0</v>
      </c>
      <c r="J11" s="6">
        <f>G11-H11</f>
        <v>0</v>
      </c>
      <c r="K11" s="6">
        <f>G11-I11</f>
        <v>0</v>
      </c>
      <c r="L11" s="6">
        <f>(100-T11)*X11/W11</f>
        <v>0.519999999999996</v>
      </c>
      <c r="M11" s="6">
        <f>L11*0.125</f>
        <v>0.0649999999999995</v>
      </c>
      <c r="N11" s="6">
        <f>L11*0.2</f>
        <v>0.1039999999999992</v>
      </c>
      <c r="O11" s="6">
        <f>F11+G11</f>
        <v>100</v>
      </c>
      <c r="P11" s="6">
        <f>F11+J11-M11</f>
        <v>99.935</v>
      </c>
      <c r="Q11" s="6">
        <f>F11+K11-N11</f>
        <v>99.896</v>
      </c>
      <c r="T11" s="4">
        <f>T7</f>
        <v>99.48</v>
      </c>
      <c r="U11" s="1">
        <f>U7</f>
        <v>38435</v>
      </c>
      <c r="V11" s="1">
        <f>V7</f>
        <v>40994</v>
      </c>
      <c r="W11" s="9">
        <f>V11-U11</f>
        <v>2559</v>
      </c>
      <c r="X11" s="9">
        <f>A11-U11</f>
        <v>2559</v>
      </c>
    </row>
    <row r="12" ht="12" thickBot="1">
      <c r="E12" s="3"/>
    </row>
    <row r="13" spans="5:18" ht="12" thickBot="1">
      <c r="E13" s="3"/>
      <c r="O13" s="18">
        <f>_XLL.TIR.X(O7:O11,$A$7:$A$11,1)*100</f>
        <v>3.5772811621427536</v>
      </c>
      <c r="P13" s="19">
        <f>_XLL.TIR.X(P7:P11,$A$7:$A$11,1)*100</f>
        <v>3.103812411427498</v>
      </c>
      <c r="Q13" s="19">
        <f>_XLL.TIR.X(Q7:Q11,$A$7:$A$11,1)*100</f>
        <v>2.819429710507393</v>
      </c>
      <c r="R13" s="20">
        <f>_XLL.DURATA.M(A7,A11,E10/100,O13/100,1,1)</f>
        <v>2.534010311695103</v>
      </c>
    </row>
    <row r="14" ht="11.25">
      <c r="E14" s="3"/>
    </row>
    <row r="15" spans="1:24" ht="11.25">
      <c r="A15" s="1">
        <f>E2</f>
        <v>39996</v>
      </c>
      <c r="B15" t="s">
        <v>15</v>
      </c>
      <c r="C15" t="s">
        <v>11</v>
      </c>
      <c r="D15" s="1">
        <v>39896</v>
      </c>
      <c r="E15" s="3">
        <v>4.375</v>
      </c>
      <c r="F15" s="58">
        <f>Rendimenti!D12</f>
        <v>93.46</v>
      </c>
      <c r="G15" s="8">
        <f aca="true" t="shared" si="0" ref="G15:G24">E15*_XLL.FRAZIONE.ANNO(D15,A15,1)</f>
        <v>1.1986301369863013</v>
      </c>
      <c r="H15" s="6">
        <f aca="true" t="shared" si="1" ref="H15:H24">G15*0.125</f>
        <v>0.14982876712328766</v>
      </c>
      <c r="I15" s="6">
        <f aca="true" t="shared" si="2" ref="I15:I24">G15*0.2</f>
        <v>0.23972602739726026</v>
      </c>
      <c r="J15" s="6">
        <f aca="true" t="shared" si="3" ref="J15:J24">G15-H15</f>
        <v>1.0488013698630136</v>
      </c>
      <c r="K15" s="6">
        <f aca="true" t="shared" si="4" ref="K15:K24">G15-I15</f>
        <v>0.958904109589041</v>
      </c>
      <c r="L15" s="6">
        <f>(100-T15)*X15/W15</f>
        <v>0.07122975131188784</v>
      </c>
      <c r="M15" s="6">
        <f>L15*0.125</f>
        <v>0.00890371891398598</v>
      </c>
      <c r="N15" s="6">
        <f>L15*0.2</f>
        <v>0.01424595026237757</v>
      </c>
      <c r="O15" s="6">
        <f>-(F15+G15)</f>
        <v>-94.65863013698629</v>
      </c>
      <c r="P15" s="6">
        <f>-(F15+J15-M15)</f>
        <v>-94.49989765094902</v>
      </c>
      <c r="Q15" s="6">
        <f>-(F15+K15-N15)</f>
        <v>-94.40465815932666</v>
      </c>
      <c r="T15" s="4">
        <v>99.8</v>
      </c>
      <c r="U15" s="1">
        <v>38435</v>
      </c>
      <c r="V15" s="1">
        <v>42818</v>
      </c>
      <c r="W15" s="9">
        <f>V15-U15</f>
        <v>4383</v>
      </c>
      <c r="X15" s="9">
        <f>A15-U15</f>
        <v>1561</v>
      </c>
    </row>
    <row r="16" spans="1:17" ht="11.25">
      <c r="A16" s="1">
        <v>40261</v>
      </c>
      <c r="B16" t="s">
        <v>15</v>
      </c>
      <c r="C16" t="s">
        <v>12</v>
      </c>
      <c r="D16" s="1">
        <f>D15</f>
        <v>39896</v>
      </c>
      <c r="E16" s="3">
        <v>4.375</v>
      </c>
      <c r="G16" s="8">
        <f t="shared" si="0"/>
        <v>4.375</v>
      </c>
      <c r="H16" s="6">
        <f t="shared" si="1"/>
        <v>0.546875</v>
      </c>
      <c r="I16" s="6">
        <f t="shared" si="2"/>
        <v>0.875</v>
      </c>
      <c r="J16" s="6">
        <f t="shared" si="3"/>
        <v>3.828125</v>
      </c>
      <c r="K16" s="6">
        <f t="shared" si="4"/>
        <v>3.5</v>
      </c>
      <c r="O16" s="6">
        <f aca="true" t="shared" si="5" ref="O16:O24">F16+G16</f>
        <v>4.375</v>
      </c>
      <c r="P16" s="6">
        <f aca="true" t="shared" si="6" ref="P16:P24">F16+J16-M16</f>
        <v>3.828125</v>
      </c>
      <c r="Q16" s="6">
        <f aca="true" t="shared" si="7" ref="Q16:Q24">F16+K16-N16</f>
        <v>3.5</v>
      </c>
    </row>
    <row r="17" spans="1:17" ht="11.25">
      <c r="A17" s="1">
        <v>40626</v>
      </c>
      <c r="B17" t="s">
        <v>15</v>
      </c>
      <c r="C17" t="s">
        <v>12</v>
      </c>
      <c r="D17" s="1">
        <f aca="true" t="shared" si="8" ref="D17:D23">A16</f>
        <v>40261</v>
      </c>
      <c r="E17" s="3">
        <v>4.375</v>
      </c>
      <c r="G17" s="8">
        <f t="shared" si="0"/>
        <v>4.375</v>
      </c>
      <c r="H17" s="6">
        <f t="shared" si="1"/>
        <v>0.546875</v>
      </c>
      <c r="I17" s="6">
        <f t="shared" si="2"/>
        <v>0.875</v>
      </c>
      <c r="J17" s="6">
        <f t="shared" si="3"/>
        <v>3.828125</v>
      </c>
      <c r="K17" s="6">
        <f t="shared" si="4"/>
        <v>3.5</v>
      </c>
      <c r="O17" s="6">
        <f t="shared" si="5"/>
        <v>4.375</v>
      </c>
      <c r="P17" s="6">
        <f t="shared" si="6"/>
        <v>3.828125</v>
      </c>
      <c r="Q17" s="6">
        <f t="shared" si="7"/>
        <v>3.5</v>
      </c>
    </row>
    <row r="18" spans="1:17" ht="11.25">
      <c r="A18" s="1">
        <v>40992</v>
      </c>
      <c r="B18" t="s">
        <v>15</v>
      </c>
      <c r="C18" t="s">
        <v>12</v>
      </c>
      <c r="D18" s="1">
        <f t="shared" si="8"/>
        <v>40626</v>
      </c>
      <c r="E18" s="3">
        <v>4.375</v>
      </c>
      <c r="G18" s="8">
        <f t="shared" si="0"/>
        <v>4.375</v>
      </c>
      <c r="H18" s="6">
        <f t="shared" si="1"/>
        <v>0.546875</v>
      </c>
      <c r="I18" s="6">
        <f t="shared" si="2"/>
        <v>0.875</v>
      </c>
      <c r="J18" s="6">
        <f t="shared" si="3"/>
        <v>3.828125</v>
      </c>
      <c r="K18" s="6">
        <f t="shared" si="4"/>
        <v>3.5</v>
      </c>
      <c r="O18" s="6">
        <f t="shared" si="5"/>
        <v>4.375</v>
      </c>
      <c r="P18" s="6">
        <f t="shared" si="6"/>
        <v>3.828125</v>
      </c>
      <c r="Q18" s="6">
        <f t="shared" si="7"/>
        <v>3.5</v>
      </c>
    </row>
    <row r="19" spans="1:17" ht="11.25">
      <c r="A19" s="1">
        <v>41357</v>
      </c>
      <c r="B19" t="s">
        <v>15</v>
      </c>
      <c r="C19" t="s">
        <v>12</v>
      </c>
      <c r="D19" s="1">
        <f t="shared" si="8"/>
        <v>40992</v>
      </c>
      <c r="E19" s="3">
        <v>4.375</v>
      </c>
      <c r="G19" s="8">
        <f t="shared" si="0"/>
        <v>4.375</v>
      </c>
      <c r="H19" s="6">
        <f t="shared" si="1"/>
        <v>0.546875</v>
      </c>
      <c r="I19" s="6">
        <f t="shared" si="2"/>
        <v>0.875</v>
      </c>
      <c r="J19" s="6">
        <f t="shared" si="3"/>
        <v>3.828125</v>
      </c>
      <c r="K19" s="6">
        <f t="shared" si="4"/>
        <v>3.5</v>
      </c>
      <c r="O19" s="6">
        <f t="shared" si="5"/>
        <v>4.375</v>
      </c>
      <c r="P19" s="6">
        <f t="shared" si="6"/>
        <v>3.828125</v>
      </c>
      <c r="Q19" s="6">
        <f t="shared" si="7"/>
        <v>3.5</v>
      </c>
    </row>
    <row r="20" spans="1:17" ht="11.25">
      <c r="A20" s="1">
        <v>41722</v>
      </c>
      <c r="B20" t="s">
        <v>15</v>
      </c>
      <c r="C20" t="s">
        <v>12</v>
      </c>
      <c r="D20" s="1">
        <f t="shared" si="8"/>
        <v>41357</v>
      </c>
      <c r="E20" s="3">
        <v>4.375</v>
      </c>
      <c r="G20" s="8">
        <f t="shared" si="0"/>
        <v>4.375</v>
      </c>
      <c r="H20" s="6">
        <f t="shared" si="1"/>
        <v>0.546875</v>
      </c>
      <c r="I20" s="6">
        <f t="shared" si="2"/>
        <v>0.875</v>
      </c>
      <c r="J20" s="6">
        <f t="shared" si="3"/>
        <v>3.828125</v>
      </c>
      <c r="K20" s="6">
        <f t="shared" si="4"/>
        <v>3.5</v>
      </c>
      <c r="O20" s="6">
        <f t="shared" si="5"/>
        <v>4.375</v>
      </c>
      <c r="P20" s="6">
        <f t="shared" si="6"/>
        <v>3.828125</v>
      </c>
      <c r="Q20" s="6">
        <f t="shared" si="7"/>
        <v>3.5</v>
      </c>
    </row>
    <row r="21" spans="1:17" ht="11.25">
      <c r="A21" s="1">
        <v>42087</v>
      </c>
      <c r="B21" t="s">
        <v>15</v>
      </c>
      <c r="C21" t="s">
        <v>12</v>
      </c>
      <c r="D21" s="1">
        <f t="shared" si="8"/>
        <v>41722</v>
      </c>
      <c r="E21" s="3">
        <v>4.375</v>
      </c>
      <c r="G21" s="8">
        <f t="shared" si="0"/>
        <v>4.375</v>
      </c>
      <c r="H21" s="6">
        <f t="shared" si="1"/>
        <v>0.546875</v>
      </c>
      <c r="I21" s="6">
        <f t="shared" si="2"/>
        <v>0.875</v>
      </c>
      <c r="J21" s="6">
        <f t="shared" si="3"/>
        <v>3.828125</v>
      </c>
      <c r="K21" s="6">
        <f t="shared" si="4"/>
        <v>3.5</v>
      </c>
      <c r="O21" s="6">
        <f t="shared" si="5"/>
        <v>4.375</v>
      </c>
      <c r="P21" s="6">
        <f t="shared" si="6"/>
        <v>3.828125</v>
      </c>
      <c r="Q21" s="6">
        <f t="shared" si="7"/>
        <v>3.5</v>
      </c>
    </row>
    <row r="22" spans="1:17" ht="11.25">
      <c r="A22" s="1">
        <v>42453</v>
      </c>
      <c r="B22" t="s">
        <v>15</v>
      </c>
      <c r="C22" t="s">
        <v>12</v>
      </c>
      <c r="D22" s="1">
        <f t="shared" si="8"/>
        <v>42087</v>
      </c>
      <c r="E22" s="3">
        <v>4.375</v>
      </c>
      <c r="G22" s="8">
        <f t="shared" si="0"/>
        <v>4.375</v>
      </c>
      <c r="H22" s="6">
        <f t="shared" si="1"/>
        <v>0.546875</v>
      </c>
      <c r="I22" s="6">
        <f t="shared" si="2"/>
        <v>0.875</v>
      </c>
      <c r="J22" s="6">
        <f t="shared" si="3"/>
        <v>3.828125</v>
      </c>
      <c r="K22" s="6">
        <f t="shared" si="4"/>
        <v>3.5</v>
      </c>
      <c r="O22" s="6">
        <f t="shared" si="5"/>
        <v>4.375</v>
      </c>
      <c r="P22" s="6">
        <f t="shared" si="6"/>
        <v>3.828125</v>
      </c>
      <c r="Q22" s="6">
        <f t="shared" si="7"/>
        <v>3.5</v>
      </c>
    </row>
    <row r="23" spans="1:17" ht="11.25">
      <c r="A23" s="1">
        <v>42818</v>
      </c>
      <c r="B23" t="s">
        <v>15</v>
      </c>
      <c r="C23" t="s">
        <v>12</v>
      </c>
      <c r="D23" s="1">
        <f t="shared" si="8"/>
        <v>42453</v>
      </c>
      <c r="E23" s="3">
        <v>4.375</v>
      </c>
      <c r="G23" s="8">
        <f t="shared" si="0"/>
        <v>4.375</v>
      </c>
      <c r="H23" s="6">
        <f t="shared" si="1"/>
        <v>0.546875</v>
      </c>
      <c r="I23" s="6">
        <f t="shared" si="2"/>
        <v>0.875</v>
      </c>
      <c r="J23" s="6">
        <f t="shared" si="3"/>
        <v>3.828125</v>
      </c>
      <c r="K23" s="6">
        <f t="shared" si="4"/>
        <v>3.5</v>
      </c>
      <c r="O23" s="6">
        <f t="shared" si="5"/>
        <v>4.375</v>
      </c>
      <c r="P23" s="6">
        <f t="shared" si="6"/>
        <v>3.828125</v>
      </c>
      <c r="Q23" s="6">
        <f t="shared" si="7"/>
        <v>3.5</v>
      </c>
    </row>
    <row r="24" spans="1:24" ht="11.25">
      <c r="A24" s="1">
        <v>42818</v>
      </c>
      <c r="B24" t="s">
        <v>15</v>
      </c>
      <c r="C24" t="s">
        <v>13</v>
      </c>
      <c r="F24" s="4">
        <v>100</v>
      </c>
      <c r="G24" s="8">
        <f t="shared" si="0"/>
        <v>0</v>
      </c>
      <c r="H24" s="6">
        <f t="shared" si="1"/>
        <v>0</v>
      </c>
      <c r="I24" s="6">
        <f t="shared" si="2"/>
        <v>0</v>
      </c>
      <c r="J24" s="6">
        <f t="shared" si="3"/>
        <v>0</v>
      </c>
      <c r="K24" s="6">
        <f t="shared" si="4"/>
        <v>0</v>
      </c>
      <c r="L24" s="6">
        <f>(100-T24)*X24/W24</f>
        <v>0.20000000000000284</v>
      </c>
      <c r="M24" s="6">
        <f>L24*0.125</f>
        <v>0.025000000000000355</v>
      </c>
      <c r="N24" s="6">
        <f>L24*0.2</f>
        <v>0.04000000000000057</v>
      </c>
      <c r="O24" s="6">
        <f t="shared" si="5"/>
        <v>100</v>
      </c>
      <c r="P24" s="6">
        <f t="shared" si="6"/>
        <v>99.975</v>
      </c>
      <c r="Q24" s="6">
        <f t="shared" si="7"/>
        <v>99.96</v>
      </c>
      <c r="T24" s="4">
        <f>T15</f>
        <v>99.8</v>
      </c>
      <c r="U24" s="1">
        <f>U15</f>
        <v>38435</v>
      </c>
      <c r="V24" s="1">
        <f>V15</f>
        <v>42818</v>
      </c>
      <c r="W24" s="9">
        <f>V24-U24</f>
        <v>4383</v>
      </c>
      <c r="X24" s="9">
        <f>A24-U24</f>
        <v>4383</v>
      </c>
    </row>
    <row r="25" ht="12" thickBot="1"/>
    <row r="26" spans="15:18" ht="12" thickBot="1">
      <c r="O26" s="18">
        <f>_XLL.TIR.X(O15:O24,$A$15:$A$24,1)*100</f>
        <v>5.426302179694176</v>
      </c>
      <c r="P26" s="19">
        <f>_XLL.TIR.X(P15:P24,$A$15:$A$24,1)*100</f>
        <v>4.855954274535179</v>
      </c>
      <c r="Q26" s="19">
        <f>_XLL.TIR.X(Q15:Q24,$A$15:$A$24,1)*100</f>
        <v>4.51372005045414</v>
      </c>
      <c r="R26" s="20">
        <f>_XLL.DURATA.M(A15,A24,E23/100,O26/100,1,1)</f>
        <v>6.2614083404633645</v>
      </c>
    </row>
    <row r="28" spans="1:24" ht="11.25">
      <c r="A28" s="1">
        <f>E2</f>
        <v>39996</v>
      </c>
      <c r="B28" t="s">
        <v>16</v>
      </c>
      <c r="C28" t="s">
        <v>11</v>
      </c>
      <c r="D28" s="1">
        <v>39980</v>
      </c>
      <c r="E28" s="3">
        <v>4.5</v>
      </c>
      <c r="F28" s="58">
        <f>Rendimenti!D13</f>
        <v>74.38</v>
      </c>
      <c r="G28" s="8">
        <f>E28*_XLL.FRAZIONE.ANNO(D28,A28,1)</f>
        <v>0.19726027397260273</v>
      </c>
      <c r="H28" s="6">
        <f aca="true" t="shared" si="9" ref="H28:H45">G28*0.125</f>
        <v>0.024657534246575342</v>
      </c>
      <c r="I28" s="6">
        <f aca="true" t="shared" si="10" ref="I28:I45">G28*0.2</f>
        <v>0.03945205479452055</v>
      </c>
      <c r="J28" s="6">
        <f aca="true" t="shared" si="11" ref="J28:J45">G28-H28</f>
        <v>0.17260273972602738</v>
      </c>
      <c r="K28" s="6">
        <f aca="true" t="shared" si="12" ref="K28:K45">G28-I28</f>
        <v>0.1578082191780822</v>
      </c>
      <c r="L28" s="6">
        <f>(100-T28)*X28/W28</f>
        <v>0.05256947296372451</v>
      </c>
      <c r="M28" s="6">
        <f>L28*0.125</f>
        <v>0.006571184120465564</v>
      </c>
      <c r="N28" s="6">
        <f>L28*0.2</f>
        <v>0.010513894592744903</v>
      </c>
      <c r="O28" s="6">
        <f>-(F28+G28)</f>
        <v>-74.5772602739726</v>
      </c>
      <c r="P28" s="6">
        <f>-(F28+J28-M28)</f>
        <v>-74.54603155560557</v>
      </c>
      <c r="Q28" s="6">
        <f>-(F28+K28-N28)</f>
        <v>-74.52729432458533</v>
      </c>
      <c r="T28" s="4">
        <v>99.74</v>
      </c>
      <c r="U28" s="1">
        <v>38519</v>
      </c>
      <c r="V28" s="1">
        <v>45824</v>
      </c>
      <c r="W28" s="9">
        <f>V28-U28</f>
        <v>7305</v>
      </c>
      <c r="X28" s="9">
        <f>A28-U28</f>
        <v>1477</v>
      </c>
    </row>
    <row r="29" spans="1:17" ht="11.25">
      <c r="A29" s="1">
        <v>40345</v>
      </c>
      <c r="B29" t="s">
        <v>16</v>
      </c>
      <c r="C29" t="s">
        <v>12</v>
      </c>
      <c r="D29" s="1">
        <f>D28</f>
        <v>39980</v>
      </c>
      <c r="E29" s="3">
        <v>4.5</v>
      </c>
      <c r="G29" s="8">
        <f>E29*_XLL.FRAZIONE.ANNO(D29,A29,1)</f>
        <v>4.5</v>
      </c>
      <c r="H29" s="6">
        <f t="shared" si="9"/>
        <v>0.5625</v>
      </c>
      <c r="I29" s="6">
        <f t="shared" si="10"/>
        <v>0.9</v>
      </c>
      <c r="J29" s="6">
        <f t="shared" si="11"/>
        <v>3.9375</v>
      </c>
      <c r="K29" s="6">
        <f t="shared" si="12"/>
        <v>3.6</v>
      </c>
      <c r="O29" s="6">
        <f aca="true" t="shared" si="13" ref="O29:O45">F29+G29</f>
        <v>4.5</v>
      </c>
      <c r="P29" s="6">
        <f aca="true" t="shared" si="14" ref="P29:P45">F29+J29-M29</f>
        <v>3.9375</v>
      </c>
      <c r="Q29" s="6">
        <f aca="true" t="shared" si="15" ref="Q29:Q45">F29+K29-N29</f>
        <v>3.6</v>
      </c>
    </row>
    <row r="30" spans="1:17" ht="11.25">
      <c r="A30" s="1">
        <v>40710</v>
      </c>
      <c r="B30" t="s">
        <v>16</v>
      </c>
      <c r="C30" t="s">
        <v>12</v>
      </c>
      <c r="D30" s="1">
        <f aca="true" t="shared" si="16" ref="D30:D44">A29</f>
        <v>40345</v>
      </c>
      <c r="E30" s="3">
        <v>4.5</v>
      </c>
      <c r="G30" s="8">
        <f>E30*_XLL.FRAZIONE.ANNO(D30,A30,1)</f>
        <v>4.5</v>
      </c>
      <c r="H30" s="6">
        <f t="shared" si="9"/>
        <v>0.5625</v>
      </c>
      <c r="I30" s="6">
        <f t="shared" si="10"/>
        <v>0.9</v>
      </c>
      <c r="J30" s="6">
        <f t="shared" si="11"/>
        <v>3.9375</v>
      </c>
      <c r="K30" s="6">
        <f t="shared" si="12"/>
        <v>3.6</v>
      </c>
      <c r="O30" s="6">
        <f t="shared" si="13"/>
        <v>4.5</v>
      </c>
      <c r="P30" s="6">
        <f t="shared" si="14"/>
        <v>3.9375</v>
      </c>
      <c r="Q30" s="6">
        <f t="shared" si="15"/>
        <v>3.6</v>
      </c>
    </row>
    <row r="31" spans="1:17" ht="11.25">
      <c r="A31" s="1">
        <v>41076</v>
      </c>
      <c r="B31" t="s">
        <v>16</v>
      </c>
      <c r="C31" t="s">
        <v>12</v>
      </c>
      <c r="D31" s="1">
        <f t="shared" si="16"/>
        <v>40710</v>
      </c>
      <c r="E31" s="3">
        <v>4.5</v>
      </c>
      <c r="G31" s="8">
        <f>E31*_XLL.FRAZIONE.ANNO(D31,A31,1)</f>
        <v>4.5</v>
      </c>
      <c r="H31" s="6">
        <f t="shared" si="9"/>
        <v>0.5625</v>
      </c>
      <c r="I31" s="6">
        <f t="shared" si="10"/>
        <v>0.9</v>
      </c>
      <c r="J31" s="6">
        <f t="shared" si="11"/>
        <v>3.9375</v>
      </c>
      <c r="K31" s="6">
        <f t="shared" si="12"/>
        <v>3.6</v>
      </c>
      <c r="O31" s="6">
        <f t="shared" si="13"/>
        <v>4.5</v>
      </c>
      <c r="P31" s="6">
        <f t="shared" si="14"/>
        <v>3.9375</v>
      </c>
      <c r="Q31" s="6">
        <f t="shared" si="15"/>
        <v>3.6</v>
      </c>
    </row>
    <row r="32" spans="1:17" ht="11.25">
      <c r="A32" s="1">
        <v>41441</v>
      </c>
      <c r="B32" t="s">
        <v>16</v>
      </c>
      <c r="C32" t="s">
        <v>12</v>
      </c>
      <c r="D32" s="1">
        <f t="shared" si="16"/>
        <v>41076</v>
      </c>
      <c r="E32" s="3">
        <v>4.5</v>
      </c>
      <c r="G32" s="8">
        <f>E32*_XLL.FRAZIONE.ANNO(D32,A32,1)</f>
        <v>4.5</v>
      </c>
      <c r="H32" s="6">
        <f t="shared" si="9"/>
        <v>0.5625</v>
      </c>
      <c r="I32" s="6">
        <f t="shared" si="10"/>
        <v>0.9</v>
      </c>
      <c r="J32" s="6">
        <f t="shared" si="11"/>
        <v>3.9375</v>
      </c>
      <c r="K32" s="6">
        <f t="shared" si="12"/>
        <v>3.6</v>
      </c>
      <c r="O32" s="6">
        <f t="shared" si="13"/>
        <v>4.5</v>
      </c>
      <c r="P32" s="6">
        <f t="shared" si="14"/>
        <v>3.9375</v>
      </c>
      <c r="Q32" s="6">
        <f t="shared" si="15"/>
        <v>3.6</v>
      </c>
    </row>
    <row r="33" spans="1:17" ht="11.25">
      <c r="A33" s="1">
        <v>41806</v>
      </c>
      <c r="B33" t="s">
        <v>16</v>
      </c>
      <c r="C33" t="s">
        <v>12</v>
      </c>
      <c r="D33" s="1">
        <f t="shared" si="16"/>
        <v>41441</v>
      </c>
      <c r="E33" s="3">
        <v>4.5</v>
      </c>
      <c r="G33" s="8">
        <f>E33*_XLL.FRAZIONE.ANNO(D33,A33,1)</f>
        <v>4.5</v>
      </c>
      <c r="H33" s="6">
        <f t="shared" si="9"/>
        <v>0.5625</v>
      </c>
      <c r="I33" s="6">
        <f t="shared" si="10"/>
        <v>0.9</v>
      </c>
      <c r="J33" s="6">
        <f t="shared" si="11"/>
        <v>3.9375</v>
      </c>
      <c r="K33" s="6">
        <f t="shared" si="12"/>
        <v>3.6</v>
      </c>
      <c r="O33" s="6">
        <f t="shared" si="13"/>
        <v>4.5</v>
      </c>
      <c r="P33" s="6">
        <f t="shared" si="14"/>
        <v>3.9375</v>
      </c>
      <c r="Q33" s="6">
        <f t="shared" si="15"/>
        <v>3.6</v>
      </c>
    </row>
    <row r="34" spans="1:17" ht="11.25">
      <c r="A34" s="1">
        <v>42171</v>
      </c>
      <c r="B34" t="s">
        <v>16</v>
      </c>
      <c r="C34" t="s">
        <v>12</v>
      </c>
      <c r="D34" s="1">
        <f t="shared" si="16"/>
        <v>41806</v>
      </c>
      <c r="E34" s="3">
        <v>4.5</v>
      </c>
      <c r="G34" s="8">
        <f>E34*_XLL.FRAZIONE.ANNO(D34,A34,1)</f>
        <v>4.5</v>
      </c>
      <c r="H34" s="6">
        <f t="shared" si="9"/>
        <v>0.5625</v>
      </c>
      <c r="I34" s="6">
        <f t="shared" si="10"/>
        <v>0.9</v>
      </c>
      <c r="J34" s="6">
        <f t="shared" si="11"/>
        <v>3.9375</v>
      </c>
      <c r="K34" s="6">
        <f t="shared" si="12"/>
        <v>3.6</v>
      </c>
      <c r="O34" s="6">
        <f t="shared" si="13"/>
        <v>4.5</v>
      </c>
      <c r="P34" s="6">
        <f t="shared" si="14"/>
        <v>3.9375</v>
      </c>
      <c r="Q34" s="6">
        <f t="shared" si="15"/>
        <v>3.6</v>
      </c>
    </row>
    <row r="35" spans="1:17" ht="11.25">
      <c r="A35" s="1">
        <v>42537</v>
      </c>
      <c r="B35" t="s">
        <v>16</v>
      </c>
      <c r="C35" t="s">
        <v>12</v>
      </c>
      <c r="D35" s="1">
        <f t="shared" si="16"/>
        <v>42171</v>
      </c>
      <c r="E35" s="3">
        <v>4.5</v>
      </c>
      <c r="G35" s="8">
        <f>E35*_XLL.FRAZIONE.ANNO(D35,A35,1)</f>
        <v>4.5</v>
      </c>
      <c r="H35" s="6">
        <f t="shared" si="9"/>
        <v>0.5625</v>
      </c>
      <c r="I35" s="6">
        <f t="shared" si="10"/>
        <v>0.9</v>
      </c>
      <c r="J35" s="6">
        <f t="shared" si="11"/>
        <v>3.9375</v>
      </c>
      <c r="K35" s="6">
        <f t="shared" si="12"/>
        <v>3.6</v>
      </c>
      <c r="O35" s="6">
        <f t="shared" si="13"/>
        <v>4.5</v>
      </c>
      <c r="P35" s="6">
        <f t="shared" si="14"/>
        <v>3.9375</v>
      </c>
      <c r="Q35" s="6">
        <f t="shared" si="15"/>
        <v>3.6</v>
      </c>
    </row>
    <row r="36" spans="1:17" ht="11.25">
      <c r="A36" s="1">
        <v>42902</v>
      </c>
      <c r="B36" t="s">
        <v>16</v>
      </c>
      <c r="C36" t="s">
        <v>12</v>
      </c>
      <c r="D36" s="1">
        <f t="shared" si="16"/>
        <v>42537</v>
      </c>
      <c r="E36" s="3">
        <v>4.5</v>
      </c>
      <c r="G36" s="8">
        <f>E36*_XLL.FRAZIONE.ANNO(D36,A36,1)</f>
        <v>4.5</v>
      </c>
      <c r="H36" s="6">
        <f t="shared" si="9"/>
        <v>0.5625</v>
      </c>
      <c r="I36" s="6">
        <f t="shared" si="10"/>
        <v>0.9</v>
      </c>
      <c r="J36" s="6">
        <f t="shared" si="11"/>
        <v>3.9375</v>
      </c>
      <c r="K36" s="6">
        <f t="shared" si="12"/>
        <v>3.6</v>
      </c>
      <c r="O36" s="6">
        <f t="shared" si="13"/>
        <v>4.5</v>
      </c>
      <c r="P36" s="6">
        <f t="shared" si="14"/>
        <v>3.9375</v>
      </c>
      <c r="Q36" s="6">
        <f t="shared" si="15"/>
        <v>3.6</v>
      </c>
    </row>
    <row r="37" spans="1:17" ht="11.25">
      <c r="A37" s="1">
        <v>43267</v>
      </c>
      <c r="B37" t="s">
        <v>16</v>
      </c>
      <c r="C37" t="s">
        <v>12</v>
      </c>
      <c r="D37" s="1">
        <f t="shared" si="16"/>
        <v>42902</v>
      </c>
      <c r="E37" s="3">
        <v>4.5</v>
      </c>
      <c r="G37" s="8">
        <f>E37*_XLL.FRAZIONE.ANNO(D37,A37,1)</f>
        <v>4.5</v>
      </c>
      <c r="H37" s="6">
        <f t="shared" si="9"/>
        <v>0.5625</v>
      </c>
      <c r="I37" s="6">
        <f t="shared" si="10"/>
        <v>0.9</v>
      </c>
      <c r="J37" s="6">
        <f t="shared" si="11"/>
        <v>3.9375</v>
      </c>
      <c r="K37" s="6">
        <f t="shared" si="12"/>
        <v>3.6</v>
      </c>
      <c r="O37" s="6">
        <f t="shared" si="13"/>
        <v>4.5</v>
      </c>
      <c r="P37" s="6">
        <f t="shared" si="14"/>
        <v>3.9375</v>
      </c>
      <c r="Q37" s="6">
        <f t="shared" si="15"/>
        <v>3.6</v>
      </c>
    </row>
    <row r="38" spans="1:17" ht="11.25">
      <c r="A38" s="1">
        <v>43632</v>
      </c>
      <c r="B38" t="s">
        <v>16</v>
      </c>
      <c r="C38" t="s">
        <v>12</v>
      </c>
      <c r="D38" s="1">
        <f t="shared" si="16"/>
        <v>43267</v>
      </c>
      <c r="E38" s="3">
        <v>4.5</v>
      </c>
      <c r="G38" s="8">
        <f>E38*_XLL.FRAZIONE.ANNO(D38,A38,1)</f>
        <v>4.5</v>
      </c>
      <c r="H38" s="6">
        <f t="shared" si="9"/>
        <v>0.5625</v>
      </c>
      <c r="I38" s="6">
        <f t="shared" si="10"/>
        <v>0.9</v>
      </c>
      <c r="J38" s="6">
        <f t="shared" si="11"/>
        <v>3.9375</v>
      </c>
      <c r="K38" s="6">
        <f t="shared" si="12"/>
        <v>3.6</v>
      </c>
      <c r="O38" s="6">
        <f t="shared" si="13"/>
        <v>4.5</v>
      </c>
      <c r="P38" s="6">
        <f t="shared" si="14"/>
        <v>3.9375</v>
      </c>
      <c r="Q38" s="6">
        <f t="shared" si="15"/>
        <v>3.6</v>
      </c>
    </row>
    <row r="39" spans="1:17" ht="11.25">
      <c r="A39" s="1">
        <v>43998</v>
      </c>
      <c r="B39" t="s">
        <v>16</v>
      </c>
      <c r="C39" t="s">
        <v>12</v>
      </c>
      <c r="D39" s="1">
        <f t="shared" si="16"/>
        <v>43632</v>
      </c>
      <c r="E39" s="3">
        <v>4.5</v>
      </c>
      <c r="G39" s="8">
        <f>E39*_XLL.FRAZIONE.ANNO(D39,A39,1)</f>
        <v>4.5</v>
      </c>
      <c r="H39" s="6">
        <f t="shared" si="9"/>
        <v>0.5625</v>
      </c>
      <c r="I39" s="6">
        <f t="shared" si="10"/>
        <v>0.9</v>
      </c>
      <c r="J39" s="6">
        <f t="shared" si="11"/>
        <v>3.9375</v>
      </c>
      <c r="K39" s="6">
        <f t="shared" si="12"/>
        <v>3.6</v>
      </c>
      <c r="O39" s="6">
        <f t="shared" si="13"/>
        <v>4.5</v>
      </c>
      <c r="P39" s="6">
        <f t="shared" si="14"/>
        <v>3.9375</v>
      </c>
      <c r="Q39" s="6">
        <f t="shared" si="15"/>
        <v>3.6</v>
      </c>
    </row>
    <row r="40" spans="1:17" ht="11.25">
      <c r="A40" s="1">
        <v>44363</v>
      </c>
      <c r="B40" t="s">
        <v>16</v>
      </c>
      <c r="C40" t="s">
        <v>12</v>
      </c>
      <c r="D40" s="1">
        <f t="shared" si="16"/>
        <v>43998</v>
      </c>
      <c r="E40" s="3">
        <v>4.5</v>
      </c>
      <c r="G40" s="8">
        <f>E40*_XLL.FRAZIONE.ANNO(D40,A40,1)</f>
        <v>4.5</v>
      </c>
      <c r="H40" s="6">
        <f t="shared" si="9"/>
        <v>0.5625</v>
      </c>
      <c r="I40" s="6">
        <f t="shared" si="10"/>
        <v>0.9</v>
      </c>
      <c r="J40" s="6">
        <f t="shared" si="11"/>
        <v>3.9375</v>
      </c>
      <c r="K40" s="6">
        <f t="shared" si="12"/>
        <v>3.6</v>
      </c>
      <c r="O40" s="6">
        <f t="shared" si="13"/>
        <v>4.5</v>
      </c>
      <c r="P40" s="6">
        <f t="shared" si="14"/>
        <v>3.9375</v>
      </c>
      <c r="Q40" s="6">
        <f t="shared" si="15"/>
        <v>3.6</v>
      </c>
    </row>
    <row r="41" spans="1:17" ht="11.25">
      <c r="A41" s="1">
        <v>44728</v>
      </c>
      <c r="B41" t="s">
        <v>16</v>
      </c>
      <c r="C41" t="s">
        <v>12</v>
      </c>
      <c r="D41" s="1">
        <f t="shared" si="16"/>
        <v>44363</v>
      </c>
      <c r="E41" s="3">
        <v>4.5</v>
      </c>
      <c r="G41" s="8">
        <f>E41*_XLL.FRAZIONE.ANNO(D41,A41,1)</f>
        <v>4.5</v>
      </c>
      <c r="H41" s="6">
        <f t="shared" si="9"/>
        <v>0.5625</v>
      </c>
      <c r="I41" s="6">
        <f t="shared" si="10"/>
        <v>0.9</v>
      </c>
      <c r="J41" s="6">
        <f t="shared" si="11"/>
        <v>3.9375</v>
      </c>
      <c r="K41" s="6">
        <f t="shared" si="12"/>
        <v>3.6</v>
      </c>
      <c r="O41" s="6">
        <f t="shared" si="13"/>
        <v>4.5</v>
      </c>
      <c r="P41" s="6">
        <f t="shared" si="14"/>
        <v>3.9375</v>
      </c>
      <c r="Q41" s="6">
        <f t="shared" si="15"/>
        <v>3.6</v>
      </c>
    </row>
    <row r="42" spans="1:17" ht="11.25">
      <c r="A42" s="1">
        <v>45093</v>
      </c>
      <c r="B42" t="s">
        <v>16</v>
      </c>
      <c r="C42" t="s">
        <v>12</v>
      </c>
      <c r="D42" s="1">
        <f t="shared" si="16"/>
        <v>44728</v>
      </c>
      <c r="E42" s="3">
        <v>4.5</v>
      </c>
      <c r="G42" s="8">
        <f>E42*_XLL.FRAZIONE.ANNO(D42,A42,1)</f>
        <v>4.5</v>
      </c>
      <c r="H42" s="6">
        <f t="shared" si="9"/>
        <v>0.5625</v>
      </c>
      <c r="I42" s="6">
        <f t="shared" si="10"/>
        <v>0.9</v>
      </c>
      <c r="J42" s="6">
        <f t="shared" si="11"/>
        <v>3.9375</v>
      </c>
      <c r="K42" s="6">
        <f t="shared" si="12"/>
        <v>3.6</v>
      </c>
      <c r="O42" s="6">
        <f t="shared" si="13"/>
        <v>4.5</v>
      </c>
      <c r="P42" s="6">
        <f t="shared" si="14"/>
        <v>3.9375</v>
      </c>
      <c r="Q42" s="6">
        <f t="shared" si="15"/>
        <v>3.6</v>
      </c>
    </row>
    <row r="43" spans="1:17" ht="11.25">
      <c r="A43" s="1">
        <v>45459</v>
      </c>
      <c r="B43" t="s">
        <v>16</v>
      </c>
      <c r="C43" t="s">
        <v>12</v>
      </c>
      <c r="D43" s="1">
        <f t="shared" si="16"/>
        <v>45093</v>
      </c>
      <c r="E43" s="3">
        <v>4.5</v>
      </c>
      <c r="G43" s="8">
        <f>E43*_XLL.FRAZIONE.ANNO(D43,A43,1)</f>
        <v>4.5</v>
      </c>
      <c r="H43" s="6">
        <f t="shared" si="9"/>
        <v>0.5625</v>
      </c>
      <c r="I43" s="6">
        <f t="shared" si="10"/>
        <v>0.9</v>
      </c>
      <c r="J43" s="6">
        <f t="shared" si="11"/>
        <v>3.9375</v>
      </c>
      <c r="K43" s="6">
        <f t="shared" si="12"/>
        <v>3.6</v>
      </c>
      <c r="O43" s="6">
        <f t="shared" si="13"/>
        <v>4.5</v>
      </c>
      <c r="P43" s="6">
        <f t="shared" si="14"/>
        <v>3.9375</v>
      </c>
      <c r="Q43" s="6">
        <f t="shared" si="15"/>
        <v>3.6</v>
      </c>
    </row>
    <row r="44" spans="1:17" ht="11.25">
      <c r="A44" s="1">
        <v>45824</v>
      </c>
      <c r="B44" t="s">
        <v>16</v>
      </c>
      <c r="C44" t="s">
        <v>12</v>
      </c>
      <c r="D44" s="1">
        <f t="shared" si="16"/>
        <v>45459</v>
      </c>
      <c r="E44" s="3">
        <v>4.5</v>
      </c>
      <c r="G44" s="8">
        <f>E44*_XLL.FRAZIONE.ANNO(D44,A44,1)</f>
        <v>4.5</v>
      </c>
      <c r="H44" s="6">
        <f t="shared" si="9"/>
        <v>0.5625</v>
      </c>
      <c r="I44" s="6">
        <f t="shared" si="10"/>
        <v>0.9</v>
      </c>
      <c r="J44" s="6">
        <f t="shared" si="11"/>
        <v>3.9375</v>
      </c>
      <c r="K44" s="6">
        <f t="shared" si="12"/>
        <v>3.6</v>
      </c>
      <c r="O44" s="6">
        <f t="shared" si="13"/>
        <v>4.5</v>
      </c>
      <c r="P44" s="6">
        <f t="shared" si="14"/>
        <v>3.9375</v>
      </c>
      <c r="Q44" s="6">
        <f t="shared" si="15"/>
        <v>3.6</v>
      </c>
    </row>
    <row r="45" spans="1:24" ht="11.25">
      <c r="A45" s="1">
        <v>45824</v>
      </c>
      <c r="B45" t="s">
        <v>16</v>
      </c>
      <c r="C45" t="s">
        <v>13</v>
      </c>
      <c r="F45" s="4">
        <v>100</v>
      </c>
      <c r="G45" s="8">
        <f>E45*_XLL.FRAZIONE.ANNO(D45,A45,1)</f>
        <v>0</v>
      </c>
      <c r="H45" s="6">
        <f t="shared" si="9"/>
        <v>0</v>
      </c>
      <c r="I45" s="6">
        <f t="shared" si="10"/>
        <v>0</v>
      </c>
      <c r="J45" s="6">
        <f t="shared" si="11"/>
        <v>0</v>
      </c>
      <c r="K45" s="6">
        <f t="shared" si="12"/>
        <v>0</v>
      </c>
      <c r="L45" s="6">
        <f>(100-T45)*X45/W45</f>
        <v>0.2600000000000051</v>
      </c>
      <c r="M45" s="6">
        <f>L45*0.125</f>
        <v>0.03250000000000064</v>
      </c>
      <c r="N45" s="6">
        <f>L45*0.2</f>
        <v>0.052000000000001025</v>
      </c>
      <c r="O45" s="6">
        <f t="shared" si="13"/>
        <v>100</v>
      </c>
      <c r="P45" s="6">
        <f t="shared" si="14"/>
        <v>99.9675</v>
      </c>
      <c r="Q45" s="6">
        <f t="shared" si="15"/>
        <v>99.948</v>
      </c>
      <c r="T45" s="4">
        <f>T28</f>
        <v>99.74</v>
      </c>
      <c r="U45" s="1">
        <f>U28</f>
        <v>38519</v>
      </c>
      <c r="V45" s="1">
        <f>V28</f>
        <v>45824</v>
      </c>
      <c r="W45" s="9">
        <f>V45-U45</f>
        <v>7305</v>
      </c>
      <c r="X45" s="9">
        <f>A45-U45</f>
        <v>7305</v>
      </c>
    </row>
    <row r="46" ht="12" thickBot="1"/>
    <row r="47" spans="15:18" ht="12" thickBot="1">
      <c r="O47" s="18">
        <f>_XLL.TIR.X(O28:O45,$A$28:$A$45,1)*100</f>
        <v>7.257887348532677</v>
      </c>
      <c r="P47" s="19">
        <f>_XLL.TIR.X(P28:P45,$A$28:$A$45,1)*100</f>
        <v>6.572634354233742</v>
      </c>
      <c r="Q47" s="19">
        <f>_XLL.TIR.X(Q28:Q45,$A$28:$A$45,1)*100</f>
        <v>6.162866577506065</v>
      </c>
      <c r="R47" s="20">
        <f>_XLL.DURATA.M(A28,A45,E44/100,O47/100,1,1)</f>
        <v>10.183833084347997</v>
      </c>
    </row>
    <row r="49" spans="1:24" ht="11.25">
      <c r="A49" s="1">
        <f>E2</f>
        <v>39996</v>
      </c>
      <c r="B49" t="s">
        <v>17</v>
      </c>
      <c r="C49" t="s">
        <v>11</v>
      </c>
      <c r="D49" s="1">
        <v>39650</v>
      </c>
      <c r="E49" s="3">
        <v>4.5</v>
      </c>
      <c r="F49" s="58">
        <f>Rendimenti!D14</f>
        <v>103.63</v>
      </c>
      <c r="G49" s="8">
        <f>E49*_XLL.FRAZIONE.ANNO(D49,A49,1)</f>
        <v>4.265753424657534</v>
      </c>
      <c r="H49" s="6">
        <f>G49*0.125</f>
        <v>0.5332191780821918</v>
      </c>
      <c r="I49" s="6">
        <f>G49*0.2</f>
        <v>0.8531506849315069</v>
      </c>
      <c r="J49" s="6">
        <f>G49-H49</f>
        <v>3.7325342465753426</v>
      </c>
      <c r="K49" s="6">
        <f>G49-I49</f>
        <v>3.4126027397260272</v>
      </c>
      <c r="L49" s="6">
        <f>(100-T49)*X49/W49</f>
        <v>0.24743740219091928</v>
      </c>
      <c r="M49" s="6">
        <f>L49*0.125</f>
        <v>0.03092967527386491</v>
      </c>
      <c r="N49" s="6">
        <f>L49*0.2</f>
        <v>0.04948748043818386</v>
      </c>
      <c r="O49" s="6">
        <f>-(F49+G49)</f>
        <v>-107.89575342465753</v>
      </c>
      <c r="P49" s="6">
        <f>-(F49+J49-M49)</f>
        <v>-107.33160457130147</v>
      </c>
      <c r="Q49" s="6">
        <f>-(F49+K49-N49)</f>
        <v>-106.99311525928783</v>
      </c>
      <c r="T49" s="4">
        <v>99.65</v>
      </c>
      <c r="U49" s="1">
        <v>38189</v>
      </c>
      <c r="V49" s="1">
        <v>40745</v>
      </c>
      <c r="W49" s="9">
        <f>V49-U49</f>
        <v>2556</v>
      </c>
      <c r="X49" s="9">
        <f>A49-U49</f>
        <v>1807</v>
      </c>
    </row>
    <row r="50" spans="1:17" ht="11.25">
      <c r="A50" s="1">
        <v>40015</v>
      </c>
      <c r="B50" t="s">
        <v>17</v>
      </c>
      <c r="C50" t="s">
        <v>12</v>
      </c>
      <c r="D50" s="1">
        <f>D49</f>
        <v>39650</v>
      </c>
      <c r="E50" s="3">
        <v>4.5</v>
      </c>
      <c r="G50" s="8">
        <f>E50*_XLL.FRAZIONE.ANNO(D50,A50,1)</f>
        <v>4.5</v>
      </c>
      <c r="H50" s="6">
        <f>G50*0.125</f>
        <v>0.5625</v>
      </c>
      <c r="I50" s="6">
        <f>G50*0.2</f>
        <v>0.9</v>
      </c>
      <c r="J50" s="6">
        <f>G50-H50</f>
        <v>3.9375</v>
      </c>
      <c r="K50" s="6">
        <f>G50-I50</f>
        <v>3.6</v>
      </c>
      <c r="O50" s="6">
        <f>F50+G50</f>
        <v>4.5</v>
      </c>
      <c r="P50" s="6">
        <f>F50+J50-M50</f>
        <v>3.9375</v>
      </c>
      <c r="Q50" s="6">
        <f>F50+K50-N50</f>
        <v>3.6</v>
      </c>
    </row>
    <row r="51" spans="1:17" ht="11.25">
      <c r="A51" s="1">
        <v>40380</v>
      </c>
      <c r="B51" t="s">
        <v>17</v>
      </c>
      <c r="C51" t="s">
        <v>12</v>
      </c>
      <c r="D51" s="1">
        <f>A50</f>
        <v>40015</v>
      </c>
      <c r="E51" s="3">
        <v>4.5</v>
      </c>
      <c r="G51" s="8">
        <f>E51*_XLL.FRAZIONE.ANNO(D51,A51,1)</f>
        <v>4.5</v>
      </c>
      <c r="H51" s="6">
        <f>G51*0.125</f>
        <v>0.5625</v>
      </c>
      <c r="I51" s="6">
        <f>G51*0.2</f>
        <v>0.9</v>
      </c>
      <c r="J51" s="6">
        <f>G51-H51</f>
        <v>3.9375</v>
      </c>
      <c r="K51" s="6">
        <f>G51-I51</f>
        <v>3.6</v>
      </c>
      <c r="O51" s="6">
        <f>F51+G51</f>
        <v>4.5</v>
      </c>
      <c r="P51" s="6">
        <f>F51+J51-M51</f>
        <v>3.9375</v>
      </c>
      <c r="Q51" s="6">
        <f>F51+K51-N51</f>
        <v>3.6</v>
      </c>
    </row>
    <row r="52" spans="1:17" ht="11.25">
      <c r="A52" s="1">
        <v>40745</v>
      </c>
      <c r="B52" t="s">
        <v>17</v>
      </c>
      <c r="C52" t="s">
        <v>12</v>
      </c>
      <c r="D52" s="1">
        <f>A51</f>
        <v>40380</v>
      </c>
      <c r="E52" s="3">
        <v>4.5</v>
      </c>
      <c r="G52" s="8">
        <f>E52*_XLL.FRAZIONE.ANNO(D52,A52,1)</f>
        <v>4.5</v>
      </c>
      <c r="H52" s="6">
        <f>G52*0.125</f>
        <v>0.5625</v>
      </c>
      <c r="I52" s="6">
        <f>G52*0.2</f>
        <v>0.9</v>
      </c>
      <c r="J52" s="6">
        <f>G52-H52</f>
        <v>3.9375</v>
      </c>
      <c r="K52" s="6">
        <f>G52-I52</f>
        <v>3.6</v>
      </c>
      <c r="O52" s="6">
        <f>F52+G52</f>
        <v>4.5</v>
      </c>
      <c r="P52" s="6">
        <f>F52+J52-M52</f>
        <v>3.9375</v>
      </c>
      <c r="Q52" s="6">
        <f>F52+K52-N52</f>
        <v>3.6</v>
      </c>
    </row>
    <row r="53" spans="1:24" ht="11.25">
      <c r="A53" s="1">
        <v>40745</v>
      </c>
      <c r="B53" t="s">
        <v>17</v>
      </c>
      <c r="C53" t="s">
        <v>13</v>
      </c>
      <c r="F53" s="4">
        <v>100</v>
      </c>
      <c r="G53" s="8">
        <f>E53*_XLL.FRAZIONE.ANNO(D53,A53,1)</f>
        <v>0</v>
      </c>
      <c r="H53" s="6">
        <f>G53*0.125</f>
        <v>0</v>
      </c>
      <c r="I53" s="6">
        <f>G53*0.2</f>
        <v>0</v>
      </c>
      <c r="J53" s="6">
        <f>G53-H53</f>
        <v>0</v>
      </c>
      <c r="K53" s="6">
        <f>G53-I53</f>
        <v>0</v>
      </c>
      <c r="L53" s="6">
        <f>(100-T53)*X53/W53</f>
        <v>0.3499999999999943</v>
      </c>
      <c r="M53" s="6">
        <f>L53*0.125</f>
        <v>0.04374999999999929</v>
      </c>
      <c r="N53" s="6">
        <f>L53*0.2</f>
        <v>0.06999999999999887</v>
      </c>
      <c r="O53" s="6">
        <f>F53+G53</f>
        <v>100</v>
      </c>
      <c r="P53" s="6">
        <f>F53+J53-M53</f>
        <v>99.95625</v>
      </c>
      <c r="Q53" s="6">
        <f>F53+K53-N53</f>
        <v>99.93</v>
      </c>
      <c r="T53" s="4">
        <f>T49</f>
        <v>99.65</v>
      </c>
      <c r="U53" s="1">
        <f>U49</f>
        <v>38189</v>
      </c>
      <c r="V53" s="1">
        <f>V49</f>
        <v>40745</v>
      </c>
      <c r="W53" s="9">
        <f>V53-U53</f>
        <v>2556</v>
      </c>
      <c r="X53" s="9">
        <f>A53-U53</f>
        <v>2556</v>
      </c>
    </row>
    <row r="54" ht="12" thickBot="1"/>
    <row r="55" spans="15:18" ht="12" thickBot="1">
      <c r="O55" s="18">
        <f>_XLL.TIR.X(O49:O53,$A$49:$A$53,1)*100</f>
        <v>2.657490596175194</v>
      </c>
      <c r="P55" s="19">
        <f>_XLL.TIR.X(P49:P53,$A$49:$A$53,1)*100</f>
        <v>2.1049614995718002</v>
      </c>
      <c r="Q55" s="19">
        <f>_XLL.TIR.X(Q49:Q53,$A$49:$A$53,1)*100</f>
        <v>1.7732169479131699</v>
      </c>
      <c r="R55" s="20">
        <f>_XLL.DURATA.M(A49,A53,E52/100,O55/100,1,1)</f>
        <v>1.8782681250366349</v>
      </c>
    </row>
    <row r="57" spans="1:24" ht="11.25">
      <c r="A57" s="1">
        <f>Rendimenti!C5</f>
        <v>39996</v>
      </c>
      <c r="B57" t="s">
        <v>144</v>
      </c>
      <c r="C57" t="s">
        <v>11</v>
      </c>
      <c r="D57" s="1">
        <v>39765</v>
      </c>
      <c r="E57" s="3">
        <v>5</v>
      </c>
      <c r="F57" s="59">
        <f>Rendimenti!D15</f>
        <v>103.98</v>
      </c>
      <c r="G57" s="8">
        <f aca="true" t="shared" si="17" ref="G57:G62">E57*_XLL.FRAZIONE.ANNO(D57,A57,1)</f>
        <v>3.1643835616438354</v>
      </c>
      <c r="H57" s="6">
        <f aca="true" t="shared" si="18" ref="H57:H62">G57*0.125</f>
        <v>0.3955479452054794</v>
      </c>
      <c r="I57" s="6">
        <f aca="true" t="shared" si="19" ref="I57:I62">G57*0.2</f>
        <v>0.6328767123287671</v>
      </c>
      <c r="J57" s="6">
        <f aca="true" t="shared" si="20" ref="J57:J62">G57-H57</f>
        <v>2.768835616438356</v>
      </c>
      <c r="K57" s="6">
        <f aca="true" t="shared" si="21" ref="K57:K62">G57-I57</f>
        <v>2.5315068493150683</v>
      </c>
      <c r="L57" s="6">
        <f>(100-T57)*X57/W57</f>
        <v>0.2777504105090294</v>
      </c>
      <c r="M57" s="6">
        <f>L57*0.125</f>
        <v>0.03471880131362867</v>
      </c>
      <c r="N57" s="6">
        <f>L57*0.2</f>
        <v>0.05555008210180588</v>
      </c>
      <c r="O57" s="6">
        <f>-(F57+G57)</f>
        <v>-107.14438356164383</v>
      </c>
      <c r="P57" s="6">
        <f>-(F57+J57-M57)</f>
        <v>-106.71411681512473</v>
      </c>
      <c r="Q57" s="6">
        <f>-(F57+K57-N57)</f>
        <v>-106.45595676721327</v>
      </c>
      <c r="T57" s="4">
        <v>99.15</v>
      </c>
      <c r="U57" s="1">
        <v>39399</v>
      </c>
      <c r="V57" s="1">
        <v>41226</v>
      </c>
      <c r="W57" s="9">
        <f>V57-U57</f>
        <v>1827</v>
      </c>
      <c r="X57" s="9">
        <f>A57-U57</f>
        <v>597</v>
      </c>
    </row>
    <row r="58" spans="1:17" ht="11.25">
      <c r="A58" s="1">
        <v>40130</v>
      </c>
      <c r="B58" t="s">
        <v>144</v>
      </c>
      <c r="C58" t="s">
        <v>12</v>
      </c>
      <c r="D58" s="1">
        <f>D57</f>
        <v>39765</v>
      </c>
      <c r="E58" s="3">
        <v>5</v>
      </c>
      <c r="G58" s="8">
        <f t="shared" si="17"/>
        <v>5</v>
      </c>
      <c r="H58" s="6">
        <f t="shared" si="18"/>
        <v>0.625</v>
      </c>
      <c r="I58" s="6">
        <f t="shared" si="19"/>
        <v>1</v>
      </c>
      <c r="J58" s="6">
        <f t="shared" si="20"/>
        <v>4.375</v>
      </c>
      <c r="K58" s="6">
        <f t="shared" si="21"/>
        <v>4</v>
      </c>
      <c r="O58" s="6">
        <f>F58+G58</f>
        <v>5</v>
      </c>
      <c r="P58" s="6">
        <f>F58+J58-M58</f>
        <v>4.375</v>
      </c>
      <c r="Q58" s="6">
        <f>F58+K58-N58</f>
        <v>4</v>
      </c>
    </row>
    <row r="59" spans="1:17" ht="11.25">
      <c r="A59" s="1">
        <v>40495</v>
      </c>
      <c r="B59" t="s">
        <v>144</v>
      </c>
      <c r="C59" t="s">
        <v>12</v>
      </c>
      <c r="D59" s="1">
        <f>A58</f>
        <v>40130</v>
      </c>
      <c r="E59" s="3">
        <v>5</v>
      </c>
      <c r="G59" s="8">
        <f t="shared" si="17"/>
        <v>5</v>
      </c>
      <c r="H59" s="6">
        <f t="shared" si="18"/>
        <v>0.625</v>
      </c>
      <c r="I59" s="6">
        <f t="shared" si="19"/>
        <v>1</v>
      </c>
      <c r="J59" s="6">
        <f t="shared" si="20"/>
        <v>4.375</v>
      </c>
      <c r="K59" s="6">
        <f t="shared" si="21"/>
        <v>4</v>
      </c>
      <c r="O59" s="6">
        <f>F59+G59</f>
        <v>5</v>
      </c>
      <c r="P59" s="6">
        <f>F59+J59-M59</f>
        <v>4.375</v>
      </c>
      <c r="Q59" s="6">
        <f>F59+K59-N59</f>
        <v>4</v>
      </c>
    </row>
    <row r="60" spans="1:17" ht="11.25">
      <c r="A60" s="1">
        <v>40860</v>
      </c>
      <c r="B60" t="s">
        <v>144</v>
      </c>
      <c r="C60" t="s">
        <v>12</v>
      </c>
      <c r="D60" s="1">
        <f>A59</f>
        <v>40495</v>
      </c>
      <c r="E60" s="3">
        <v>5</v>
      </c>
      <c r="G60" s="8">
        <f t="shared" si="17"/>
        <v>5</v>
      </c>
      <c r="H60" s="6">
        <f t="shared" si="18"/>
        <v>0.625</v>
      </c>
      <c r="I60" s="6">
        <f t="shared" si="19"/>
        <v>1</v>
      </c>
      <c r="J60" s="6">
        <f t="shared" si="20"/>
        <v>4.375</v>
      </c>
      <c r="K60" s="6">
        <f t="shared" si="21"/>
        <v>4</v>
      </c>
      <c r="O60" s="6">
        <f>F60+G60</f>
        <v>5</v>
      </c>
      <c r="P60" s="6">
        <f>F60+J60-M60</f>
        <v>4.375</v>
      </c>
      <c r="Q60" s="6">
        <f>F60+K60-N60</f>
        <v>4</v>
      </c>
    </row>
    <row r="61" spans="1:17" ht="11.25">
      <c r="A61" s="1">
        <v>41226</v>
      </c>
      <c r="B61" t="s">
        <v>144</v>
      </c>
      <c r="C61" t="s">
        <v>12</v>
      </c>
      <c r="D61" s="1">
        <f>A60</f>
        <v>40860</v>
      </c>
      <c r="E61" s="3">
        <v>5</v>
      </c>
      <c r="G61" s="8">
        <f t="shared" si="17"/>
        <v>5</v>
      </c>
      <c r="H61" s="6">
        <f t="shared" si="18"/>
        <v>0.625</v>
      </c>
      <c r="I61" s="6">
        <f t="shared" si="19"/>
        <v>1</v>
      </c>
      <c r="J61" s="6">
        <f t="shared" si="20"/>
        <v>4.375</v>
      </c>
      <c r="K61" s="6">
        <f t="shared" si="21"/>
        <v>4</v>
      </c>
      <c r="O61" s="6">
        <f>F61+G61</f>
        <v>5</v>
      </c>
      <c r="P61" s="6">
        <f>F61+J61-M61</f>
        <v>4.375</v>
      </c>
      <c r="Q61" s="6">
        <f>F61+K61-N61</f>
        <v>4</v>
      </c>
    </row>
    <row r="62" spans="1:24" ht="11.25">
      <c r="A62" s="1">
        <v>41226</v>
      </c>
      <c r="B62" t="s">
        <v>144</v>
      </c>
      <c r="C62" t="s">
        <v>13</v>
      </c>
      <c r="F62" s="4">
        <v>100</v>
      </c>
      <c r="G62" s="8">
        <f t="shared" si="17"/>
        <v>0</v>
      </c>
      <c r="H62" s="6">
        <f t="shared" si="18"/>
        <v>0</v>
      </c>
      <c r="I62" s="6">
        <f t="shared" si="19"/>
        <v>0</v>
      </c>
      <c r="J62" s="6">
        <f t="shared" si="20"/>
        <v>0</v>
      </c>
      <c r="K62" s="6">
        <f t="shared" si="21"/>
        <v>0</v>
      </c>
      <c r="L62" s="6">
        <f>(100-T62)*X62/W62</f>
        <v>0.8499999999999943</v>
      </c>
      <c r="M62" s="6">
        <f>L62*0.125</f>
        <v>0.10624999999999929</v>
      </c>
      <c r="N62" s="6">
        <f>L62*0.2</f>
        <v>0.16999999999999887</v>
      </c>
      <c r="O62" s="6">
        <f>F62+G62</f>
        <v>100</v>
      </c>
      <c r="P62" s="6">
        <f>F62+J62-M62</f>
        <v>99.89375</v>
      </c>
      <c r="Q62" s="6">
        <f>F62+K62-N62</f>
        <v>99.83</v>
      </c>
      <c r="T62" s="4">
        <v>99.15</v>
      </c>
      <c r="U62" s="1">
        <v>39399</v>
      </c>
      <c r="V62" s="1">
        <v>41226</v>
      </c>
      <c r="W62" s="9">
        <f>V62-U62</f>
        <v>1827</v>
      </c>
      <c r="X62" s="9">
        <f>A62-U62</f>
        <v>1827</v>
      </c>
    </row>
    <row r="63" ht="12" thickBot="1"/>
    <row r="64" spans="15:18" ht="12" thickBot="1">
      <c r="O64" s="18">
        <f>_XLL.TIR.X(O57:O62,$A$57:$A$62,1)*100</f>
        <v>3.7110302597284317</v>
      </c>
      <c r="P64" s="19">
        <f>_XLL.TIR.X(P57:P62,$A$57:$A$62,1)*100</f>
        <v>3.085581585764885</v>
      </c>
      <c r="Q64" s="19">
        <f>_XLL.TIR.X(Q57:Q62,$A$57:$A$62,1)*100</f>
        <v>2.7097854763269424</v>
      </c>
      <c r="R64" s="20">
        <f>_XLL.DURATA.M(A57,A62,E61/100,O64/100,1,1)</f>
        <v>2.9865703240659625</v>
      </c>
    </row>
    <row r="66" spans="1:24" ht="11.25">
      <c r="A66" s="1">
        <f>E2</f>
        <v>39996</v>
      </c>
      <c r="B66" t="s">
        <v>18</v>
      </c>
      <c r="C66" t="s">
        <v>11</v>
      </c>
      <c r="D66" s="1">
        <v>39890</v>
      </c>
      <c r="E66" s="3">
        <v>4.5</v>
      </c>
      <c r="F66" s="58">
        <f>Rendimenti!D16</f>
        <v>102.46</v>
      </c>
      <c r="G66" s="8">
        <f aca="true" t="shared" si="22" ref="G66:G71">E66*_XLL.FRAZIONE.ANNO(D66,A66,1)</f>
        <v>1.306849315068493</v>
      </c>
      <c r="H66" s="6">
        <f aca="true" t="shared" si="23" ref="H66:H71">G66*0.125</f>
        <v>0.16335616438356163</v>
      </c>
      <c r="I66" s="6">
        <f aca="true" t="shared" si="24" ref="I66:I71">G66*0.2</f>
        <v>0.26136986301369863</v>
      </c>
      <c r="J66" s="6">
        <f aca="true" t="shared" si="25" ref="J66:J71">G66-H66</f>
        <v>1.1434931506849313</v>
      </c>
      <c r="K66" s="6">
        <f aca="true" t="shared" si="26" ref="K66:K71">G66-I66</f>
        <v>1.0454794520547943</v>
      </c>
      <c r="L66" s="6">
        <f>(100-T66)*X66/W66</f>
        <v>0.31993747557640023</v>
      </c>
      <c r="M66" s="6">
        <f>L66*0.125</f>
        <v>0.03999218444705003</v>
      </c>
      <c r="N66" s="6">
        <f>L66*0.2</f>
        <v>0.06398749511528005</v>
      </c>
      <c r="O66" s="6">
        <f>-(F66+G66)</f>
        <v>-103.76684931506848</v>
      </c>
      <c r="P66" s="6">
        <f>-(F66+J66-M66)</f>
        <v>-103.56350096623788</v>
      </c>
      <c r="Q66" s="6">
        <f>-(F66+K66-N66)</f>
        <v>-103.4414919569395</v>
      </c>
      <c r="T66" s="4">
        <v>99.32</v>
      </c>
      <c r="U66" s="1">
        <v>38792</v>
      </c>
      <c r="V66" s="1">
        <v>41351</v>
      </c>
      <c r="W66" s="9">
        <f>V66-U66</f>
        <v>2559</v>
      </c>
      <c r="X66" s="9">
        <f>A66-U66</f>
        <v>1204</v>
      </c>
    </row>
    <row r="67" spans="1:17" ht="11.25">
      <c r="A67" s="1">
        <v>40255</v>
      </c>
      <c r="B67" t="s">
        <v>18</v>
      </c>
      <c r="C67" t="s">
        <v>12</v>
      </c>
      <c r="D67" s="1">
        <f>D66</f>
        <v>39890</v>
      </c>
      <c r="E67" s="3">
        <v>4.5</v>
      </c>
      <c r="G67" s="8">
        <f t="shared" si="22"/>
        <v>4.5</v>
      </c>
      <c r="H67" s="6">
        <f t="shared" si="23"/>
        <v>0.5625</v>
      </c>
      <c r="I67" s="6">
        <f t="shared" si="24"/>
        <v>0.9</v>
      </c>
      <c r="J67" s="6">
        <f t="shared" si="25"/>
        <v>3.9375</v>
      </c>
      <c r="K67" s="6">
        <f t="shared" si="26"/>
        <v>3.6</v>
      </c>
      <c r="O67" s="6">
        <f>F67+G67</f>
        <v>4.5</v>
      </c>
      <c r="P67" s="6">
        <f>F67+J67-M67</f>
        <v>3.9375</v>
      </c>
      <c r="Q67" s="6">
        <f>F67+K67-N67</f>
        <v>3.6</v>
      </c>
    </row>
    <row r="68" spans="1:17" ht="11.25">
      <c r="A68" s="1">
        <v>40620</v>
      </c>
      <c r="B68" t="s">
        <v>18</v>
      </c>
      <c r="C68" t="s">
        <v>12</v>
      </c>
      <c r="D68" s="1">
        <f>A67</f>
        <v>40255</v>
      </c>
      <c r="E68" s="3">
        <v>4.5</v>
      </c>
      <c r="G68" s="8">
        <f t="shared" si="22"/>
        <v>4.5</v>
      </c>
      <c r="H68" s="6">
        <f t="shared" si="23"/>
        <v>0.5625</v>
      </c>
      <c r="I68" s="6">
        <f t="shared" si="24"/>
        <v>0.9</v>
      </c>
      <c r="J68" s="6">
        <f t="shared" si="25"/>
        <v>3.9375</v>
      </c>
      <c r="K68" s="6">
        <f t="shared" si="26"/>
        <v>3.6</v>
      </c>
      <c r="O68" s="6">
        <f>F68+G68</f>
        <v>4.5</v>
      </c>
      <c r="P68" s="6">
        <f>F68+J68-M68</f>
        <v>3.9375</v>
      </c>
      <c r="Q68" s="6">
        <f>F68+K68-N68</f>
        <v>3.6</v>
      </c>
    </row>
    <row r="69" spans="1:17" ht="11.25">
      <c r="A69" s="1">
        <v>40986</v>
      </c>
      <c r="B69" t="s">
        <v>18</v>
      </c>
      <c r="C69" t="s">
        <v>12</v>
      </c>
      <c r="D69" s="1">
        <f>A68</f>
        <v>40620</v>
      </c>
      <c r="E69" s="3">
        <v>4.5</v>
      </c>
      <c r="G69" s="8">
        <f t="shared" si="22"/>
        <v>4.5</v>
      </c>
      <c r="H69" s="6">
        <f t="shared" si="23"/>
        <v>0.5625</v>
      </c>
      <c r="I69" s="6">
        <f t="shared" si="24"/>
        <v>0.9</v>
      </c>
      <c r="J69" s="6">
        <f t="shared" si="25"/>
        <v>3.9375</v>
      </c>
      <c r="K69" s="6">
        <f t="shared" si="26"/>
        <v>3.6</v>
      </c>
      <c r="O69" s="6">
        <f>F69+G69</f>
        <v>4.5</v>
      </c>
      <c r="P69" s="6">
        <f>F69+J69-M69</f>
        <v>3.9375</v>
      </c>
      <c r="Q69" s="6">
        <f>F69+K69-N69</f>
        <v>3.6</v>
      </c>
    </row>
    <row r="70" spans="1:17" ht="11.25">
      <c r="A70" s="1">
        <v>41351</v>
      </c>
      <c r="B70" t="s">
        <v>18</v>
      </c>
      <c r="C70" t="s">
        <v>12</v>
      </c>
      <c r="D70" s="1">
        <f>A69</f>
        <v>40986</v>
      </c>
      <c r="E70" s="3">
        <v>4.5</v>
      </c>
      <c r="G70" s="8">
        <f t="shared" si="22"/>
        <v>4.5</v>
      </c>
      <c r="H70" s="6">
        <f t="shared" si="23"/>
        <v>0.5625</v>
      </c>
      <c r="I70" s="6">
        <f t="shared" si="24"/>
        <v>0.9</v>
      </c>
      <c r="J70" s="6">
        <f t="shared" si="25"/>
        <v>3.9375</v>
      </c>
      <c r="K70" s="6">
        <f t="shared" si="26"/>
        <v>3.6</v>
      </c>
      <c r="O70" s="6">
        <f>F70+G70</f>
        <v>4.5</v>
      </c>
      <c r="P70" s="6">
        <f>F70+J70-M70</f>
        <v>3.9375</v>
      </c>
      <c r="Q70" s="6">
        <f>F70+K70-N70</f>
        <v>3.6</v>
      </c>
    </row>
    <row r="71" spans="1:24" ht="11.25">
      <c r="A71" s="1">
        <v>41351</v>
      </c>
      <c r="B71" t="s">
        <v>18</v>
      </c>
      <c r="C71" t="s">
        <v>13</v>
      </c>
      <c r="D71" s="1">
        <f>A70</f>
        <v>41351</v>
      </c>
      <c r="E71" s="3"/>
      <c r="F71" s="4">
        <v>100</v>
      </c>
      <c r="G71" s="8">
        <f t="shared" si="22"/>
        <v>0</v>
      </c>
      <c r="H71" s="6">
        <f t="shared" si="23"/>
        <v>0</v>
      </c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>(100-T71)*X71/W71</f>
        <v>0.6800000000000068</v>
      </c>
      <c r="M71" s="6">
        <f>L71*0.125</f>
        <v>0.08500000000000085</v>
      </c>
      <c r="N71" s="6">
        <f>L71*0.2</f>
        <v>0.13600000000000137</v>
      </c>
      <c r="O71" s="6">
        <f>F71+G71</f>
        <v>100</v>
      </c>
      <c r="P71" s="6">
        <f>F71+J71-M71</f>
        <v>99.91499999999999</v>
      </c>
      <c r="Q71" s="6">
        <f>F71+K71-N71</f>
        <v>99.864</v>
      </c>
      <c r="T71" s="4">
        <v>99.32</v>
      </c>
      <c r="U71" s="1">
        <v>38792</v>
      </c>
      <c r="V71" s="1">
        <v>41351</v>
      </c>
      <c r="W71" s="9">
        <f>V71-U71</f>
        <v>2559</v>
      </c>
      <c r="X71" s="9">
        <f>A71-U71</f>
        <v>2559</v>
      </c>
    </row>
    <row r="72" ht="12" thickBot="1"/>
    <row r="73" spans="15:18" ht="12" thickBot="1">
      <c r="O73" s="18">
        <f>_XLL.TIR.X(O66:O71,$A$66:$A$71,1)*100</f>
        <v>3.7691492587327957</v>
      </c>
      <c r="P73" s="19">
        <f>_XLL.TIR.X(P66:P71,$A$66:$A$71,1)*100</f>
        <v>3.2071050256490707</v>
      </c>
      <c r="Q73" s="19">
        <f>_XLL.TIR.X(Q66:Q71,$A$66:$A$71,1)*100</f>
        <v>2.869464084506035</v>
      </c>
      <c r="R73" s="20">
        <f>_XLL.DURATA.M(A66,A71,E70/100,O73/100,1,1)</f>
        <v>3.336480405082254</v>
      </c>
    </row>
    <row r="75" spans="1:24" ht="11.25">
      <c r="A75" s="1">
        <f>Rendimenti!C5</f>
        <v>39996</v>
      </c>
      <c r="B75" s="66" t="s">
        <v>102</v>
      </c>
      <c r="C75" t="s">
        <v>11</v>
      </c>
      <c r="D75" s="1">
        <v>39962</v>
      </c>
      <c r="E75" s="3">
        <v>4.75</v>
      </c>
      <c r="F75" s="58">
        <f>Rendimenti!D18</f>
        <v>102.85</v>
      </c>
      <c r="G75" s="8">
        <f>E75*_XLL.FRAZIONE.ANNO(D75,A75,1)</f>
        <v>0.44246575342465755</v>
      </c>
      <c r="H75" s="6">
        <f aca="true" t="shared" si="27" ref="H75:H81">G75*0.125</f>
        <v>0.055308219178082194</v>
      </c>
      <c r="I75" s="6">
        <f aca="true" t="shared" si="28" ref="I75:I81">G75*0.2</f>
        <v>0.08849315068493152</v>
      </c>
      <c r="J75" s="6">
        <f aca="true" t="shared" si="29" ref="J75:J81">G75-H75</f>
        <v>0.38715753424657534</v>
      </c>
      <c r="K75" s="6">
        <f aca="true" t="shared" si="30" ref="K75:K81">G75-I75</f>
        <v>0.353972602739726</v>
      </c>
      <c r="L75" s="6">
        <f>(100-T75)*X75/W75</f>
        <v>0.42752639812280074</v>
      </c>
      <c r="M75" s="6">
        <f>L75*0.125</f>
        <v>0.05344079976535009</v>
      </c>
      <c r="N75" s="6">
        <f>L75*0.2</f>
        <v>0.08550527962456016</v>
      </c>
      <c r="O75" s="6">
        <f>-(F75+G75)</f>
        <v>-103.29246575342465</v>
      </c>
      <c r="P75" s="6">
        <f>-(F75+J75-M75)</f>
        <v>-103.18371673448121</v>
      </c>
      <c r="Q75" s="6">
        <f>-(F75+K75-N75)</f>
        <v>-103.11846732311517</v>
      </c>
      <c r="T75" s="4">
        <v>98.571</v>
      </c>
      <c r="U75" s="1">
        <v>39231</v>
      </c>
      <c r="V75" s="1">
        <v>41788</v>
      </c>
      <c r="W75" s="9">
        <f>V75-U75</f>
        <v>2557</v>
      </c>
      <c r="X75" s="9">
        <f>A75-U75</f>
        <v>765</v>
      </c>
    </row>
    <row r="76" spans="1:17" ht="11.25">
      <c r="A76" s="1">
        <v>40327</v>
      </c>
      <c r="B76" s="66" t="s">
        <v>102</v>
      </c>
      <c r="C76" t="s">
        <v>12</v>
      </c>
      <c r="D76" s="1">
        <f>D75</f>
        <v>39962</v>
      </c>
      <c r="E76" s="3">
        <v>4.75</v>
      </c>
      <c r="G76" s="6">
        <f aca="true" t="shared" si="31" ref="G76:G81">E76</f>
        <v>4.75</v>
      </c>
      <c r="H76" s="6">
        <f t="shared" si="27"/>
        <v>0.59375</v>
      </c>
      <c r="I76" s="6">
        <f t="shared" si="28"/>
        <v>0.9500000000000001</v>
      </c>
      <c r="J76" s="6">
        <f t="shared" si="29"/>
        <v>4.15625</v>
      </c>
      <c r="K76" s="6">
        <f t="shared" si="30"/>
        <v>3.8</v>
      </c>
      <c r="O76" s="6">
        <f aca="true" t="shared" si="32" ref="O76:O81">F76+G76</f>
        <v>4.75</v>
      </c>
      <c r="P76" s="6">
        <f aca="true" t="shared" si="33" ref="P76:P81">F76+J76-M76</f>
        <v>4.15625</v>
      </c>
      <c r="Q76" s="6">
        <f aca="true" t="shared" si="34" ref="Q76:Q81">F76+K76-N76</f>
        <v>3.8</v>
      </c>
    </row>
    <row r="77" spans="1:17" ht="11.25">
      <c r="A77" s="1">
        <v>40692</v>
      </c>
      <c r="B77" s="66" t="s">
        <v>102</v>
      </c>
      <c r="C77" t="s">
        <v>12</v>
      </c>
      <c r="D77" s="1">
        <f>A76</f>
        <v>40327</v>
      </c>
      <c r="E77" s="3">
        <v>4.75</v>
      </c>
      <c r="G77" s="6">
        <f t="shared" si="31"/>
        <v>4.75</v>
      </c>
      <c r="H77" s="6">
        <f t="shared" si="27"/>
        <v>0.59375</v>
      </c>
      <c r="I77" s="6">
        <f t="shared" si="28"/>
        <v>0.9500000000000001</v>
      </c>
      <c r="J77" s="6">
        <f t="shared" si="29"/>
        <v>4.15625</v>
      </c>
      <c r="K77" s="6">
        <f t="shared" si="30"/>
        <v>3.8</v>
      </c>
      <c r="O77" s="6">
        <f t="shared" si="32"/>
        <v>4.75</v>
      </c>
      <c r="P77" s="6">
        <f t="shared" si="33"/>
        <v>4.15625</v>
      </c>
      <c r="Q77" s="6">
        <f t="shared" si="34"/>
        <v>3.8</v>
      </c>
    </row>
    <row r="78" spans="1:17" ht="11.25">
      <c r="A78" s="1">
        <v>41058</v>
      </c>
      <c r="B78" s="66" t="s">
        <v>102</v>
      </c>
      <c r="C78" t="s">
        <v>12</v>
      </c>
      <c r="D78" s="1">
        <f>A77</f>
        <v>40692</v>
      </c>
      <c r="E78" s="3">
        <v>4.75</v>
      </c>
      <c r="G78" s="6">
        <f t="shared" si="31"/>
        <v>4.75</v>
      </c>
      <c r="H78" s="6">
        <f t="shared" si="27"/>
        <v>0.59375</v>
      </c>
      <c r="I78" s="6">
        <f t="shared" si="28"/>
        <v>0.9500000000000001</v>
      </c>
      <c r="J78" s="6">
        <f t="shared" si="29"/>
        <v>4.15625</v>
      </c>
      <c r="K78" s="6">
        <f t="shared" si="30"/>
        <v>3.8</v>
      </c>
      <c r="O78" s="6">
        <f t="shared" si="32"/>
        <v>4.75</v>
      </c>
      <c r="P78" s="6">
        <f t="shared" si="33"/>
        <v>4.15625</v>
      </c>
      <c r="Q78" s="6">
        <f t="shared" si="34"/>
        <v>3.8</v>
      </c>
    </row>
    <row r="79" spans="1:17" ht="11.25">
      <c r="A79" s="1">
        <v>41423</v>
      </c>
      <c r="B79" s="66" t="s">
        <v>102</v>
      </c>
      <c r="C79" t="s">
        <v>12</v>
      </c>
      <c r="D79" s="1">
        <f>A78</f>
        <v>41058</v>
      </c>
      <c r="E79" s="3">
        <v>4.75</v>
      </c>
      <c r="G79" s="6">
        <f t="shared" si="31"/>
        <v>4.75</v>
      </c>
      <c r="H79" s="6">
        <f t="shared" si="27"/>
        <v>0.59375</v>
      </c>
      <c r="I79" s="6">
        <f t="shared" si="28"/>
        <v>0.9500000000000001</v>
      </c>
      <c r="J79" s="6">
        <f t="shared" si="29"/>
        <v>4.15625</v>
      </c>
      <c r="K79" s="6">
        <f t="shared" si="30"/>
        <v>3.8</v>
      </c>
      <c r="O79" s="6">
        <f t="shared" si="32"/>
        <v>4.75</v>
      </c>
      <c r="P79" s="6">
        <f t="shared" si="33"/>
        <v>4.15625</v>
      </c>
      <c r="Q79" s="6">
        <f t="shared" si="34"/>
        <v>3.8</v>
      </c>
    </row>
    <row r="80" spans="1:17" ht="11.25">
      <c r="A80" s="1">
        <v>41788</v>
      </c>
      <c r="B80" s="66" t="s">
        <v>102</v>
      </c>
      <c r="C80" t="s">
        <v>12</v>
      </c>
      <c r="D80" s="1">
        <f>A79</f>
        <v>41423</v>
      </c>
      <c r="E80" s="3">
        <v>4.75</v>
      </c>
      <c r="G80" s="6">
        <f t="shared" si="31"/>
        <v>4.75</v>
      </c>
      <c r="H80" s="6">
        <f t="shared" si="27"/>
        <v>0.59375</v>
      </c>
      <c r="I80" s="6">
        <f t="shared" si="28"/>
        <v>0.9500000000000001</v>
      </c>
      <c r="J80" s="6">
        <f t="shared" si="29"/>
        <v>4.15625</v>
      </c>
      <c r="K80" s="6">
        <f t="shared" si="30"/>
        <v>3.8</v>
      </c>
      <c r="O80" s="6">
        <f t="shared" si="32"/>
        <v>4.75</v>
      </c>
      <c r="P80" s="6">
        <f t="shared" si="33"/>
        <v>4.15625</v>
      </c>
      <c r="Q80" s="6">
        <f t="shared" si="34"/>
        <v>3.8</v>
      </c>
    </row>
    <row r="81" spans="1:24" ht="11.25">
      <c r="A81" s="1">
        <v>41788</v>
      </c>
      <c r="B81" s="66" t="s">
        <v>102</v>
      </c>
      <c r="C81" t="s">
        <v>13</v>
      </c>
      <c r="F81" s="4">
        <v>100</v>
      </c>
      <c r="G81" s="6">
        <f t="shared" si="31"/>
        <v>0</v>
      </c>
      <c r="H81" s="6">
        <f t="shared" si="27"/>
        <v>0</v>
      </c>
      <c r="I81" s="6">
        <f t="shared" si="28"/>
        <v>0</v>
      </c>
      <c r="J81" s="6">
        <f t="shared" si="29"/>
        <v>0</v>
      </c>
      <c r="K81" s="6">
        <f t="shared" si="30"/>
        <v>0</v>
      </c>
      <c r="L81" s="6">
        <f>(100-T81)*X81/W81</f>
        <v>1.429000000000002</v>
      </c>
      <c r="M81" s="6">
        <f>L81*0.125</f>
        <v>0.17862500000000026</v>
      </c>
      <c r="N81" s="6">
        <f>L81*0.2</f>
        <v>0.28580000000000044</v>
      </c>
      <c r="O81" s="6">
        <f t="shared" si="32"/>
        <v>100</v>
      </c>
      <c r="P81" s="6">
        <f t="shared" si="33"/>
        <v>99.821375</v>
      </c>
      <c r="Q81" s="6">
        <f t="shared" si="34"/>
        <v>99.7142</v>
      </c>
      <c r="T81" s="4">
        <v>98.571</v>
      </c>
      <c r="U81" s="1">
        <v>39231</v>
      </c>
      <c r="V81" s="1">
        <v>41788</v>
      </c>
      <c r="W81" s="9">
        <f>V81-U81</f>
        <v>2557</v>
      </c>
      <c r="X81" s="9">
        <f>A81-U81</f>
        <v>2557</v>
      </c>
    </row>
    <row r="82" ht="12" thickBot="1">
      <c r="A82" s="1"/>
    </row>
    <row r="83" spans="15:18" ht="12" thickBot="1">
      <c r="O83" s="18">
        <f>_XLL.TIR.X(O75:O81,$A$75:$A$81,1)*100</f>
        <v>4.092928394675255</v>
      </c>
      <c r="P83" s="19">
        <f>_XLL.TIR.X(P75:P81,$A$75:$A$81,1)*100</f>
        <v>3.4889105707406998</v>
      </c>
      <c r="Q83" s="19">
        <f>_XLL.TIR.X(Q75:Q81,$A$75:$A$81,1)*100</f>
        <v>3.125854954123497</v>
      </c>
      <c r="R83" s="20">
        <f>_XLL.DURATA.M(A75,A81,E80/100,O83/100,1,1)</f>
        <v>4.304380973520512</v>
      </c>
    </row>
    <row r="85" spans="1:24" ht="11.25">
      <c r="A85" s="1">
        <f>E2</f>
        <v>39996</v>
      </c>
      <c r="B85" t="s">
        <v>28</v>
      </c>
      <c r="C85" t="s">
        <v>11</v>
      </c>
      <c r="D85" s="1">
        <v>39986</v>
      </c>
      <c r="E85" s="3">
        <v>4</v>
      </c>
      <c r="F85" s="58">
        <f>Rendimenti!D19</f>
        <v>98.13</v>
      </c>
      <c r="G85" s="8">
        <f>E85*_XLL.FRAZIONE.ANNO(D85,A85,1)</f>
        <v>0.1095890410958904</v>
      </c>
      <c r="H85" s="6">
        <f aca="true" t="shared" si="35" ref="H85:H92">G85*0.125</f>
        <v>0.0136986301369863</v>
      </c>
      <c r="I85" s="6">
        <f aca="true" t="shared" si="36" ref="I85:I92">G85*0.2</f>
        <v>0.021917808219178082</v>
      </c>
      <c r="J85" s="6">
        <f aca="true" t="shared" si="37" ref="J85:J92">G85-H85</f>
        <v>0.0958904109589041</v>
      </c>
      <c r="K85" s="6">
        <f aca="true" t="shared" si="38" ref="K85:K92">G85-I85</f>
        <v>0.08767123287671233</v>
      </c>
      <c r="L85" s="6">
        <f>(100-T85)*X85/W85</f>
        <v>0.2698713033954005</v>
      </c>
      <c r="M85" s="6">
        <f>L85*0.125</f>
        <v>0.03373391292442506</v>
      </c>
      <c r="N85" s="6">
        <f>L85*0.2</f>
        <v>0.0539742606790801</v>
      </c>
      <c r="O85" s="6">
        <f>-(F85+G85)</f>
        <v>-98.23958904109588</v>
      </c>
      <c r="P85" s="6">
        <f>-(F85+J85-M85)</f>
        <v>-98.19215649803448</v>
      </c>
      <c r="Q85" s="6">
        <f>-(F85+K85-N85)</f>
        <v>-98.16369697219763</v>
      </c>
      <c r="T85" s="4">
        <v>99.33</v>
      </c>
      <c r="U85" s="1">
        <v>38525</v>
      </c>
      <c r="V85" s="1">
        <v>42177</v>
      </c>
      <c r="W85" s="9">
        <f>V85-U85</f>
        <v>3652</v>
      </c>
      <c r="X85" s="9">
        <f>A85-U85</f>
        <v>1471</v>
      </c>
    </row>
    <row r="86" spans="1:17" ht="11.25">
      <c r="A86" s="1">
        <v>40351</v>
      </c>
      <c r="B86" t="s">
        <v>28</v>
      </c>
      <c r="C86" t="s">
        <v>12</v>
      </c>
      <c r="D86" s="1">
        <f>D85</f>
        <v>39986</v>
      </c>
      <c r="E86" s="3">
        <v>4</v>
      </c>
      <c r="G86" s="8">
        <f>E86*_XLL.FRAZIONE.ANNO(D86,A86,1)</f>
        <v>4</v>
      </c>
      <c r="H86" s="6">
        <f t="shared" si="35"/>
        <v>0.5</v>
      </c>
      <c r="I86" s="6">
        <f t="shared" si="36"/>
        <v>0.8</v>
      </c>
      <c r="J86" s="6">
        <f t="shared" si="37"/>
        <v>3.5</v>
      </c>
      <c r="K86" s="6">
        <f t="shared" si="38"/>
        <v>3.2</v>
      </c>
      <c r="O86" s="6">
        <f aca="true" t="shared" si="39" ref="O86:O92">F86+G86</f>
        <v>4</v>
      </c>
      <c r="P86" s="6">
        <f aca="true" t="shared" si="40" ref="P86:P92">F86+J86-M86</f>
        <v>3.5</v>
      </c>
      <c r="Q86" s="6">
        <f aca="true" t="shared" si="41" ref="Q86:Q92">F86+K86-N86</f>
        <v>3.2</v>
      </c>
    </row>
    <row r="87" spans="1:17" ht="11.25">
      <c r="A87" s="1">
        <v>40716</v>
      </c>
      <c r="B87" t="s">
        <v>28</v>
      </c>
      <c r="C87" t="s">
        <v>12</v>
      </c>
      <c r="D87" s="1">
        <f>A86</f>
        <v>40351</v>
      </c>
      <c r="E87" s="3">
        <v>4</v>
      </c>
      <c r="G87" s="8">
        <f>E87*_XLL.FRAZIONE.ANNO(D87,A87,1)</f>
        <v>4</v>
      </c>
      <c r="H87" s="6">
        <f t="shared" si="35"/>
        <v>0.5</v>
      </c>
      <c r="I87" s="6">
        <f t="shared" si="36"/>
        <v>0.8</v>
      </c>
      <c r="J87" s="6">
        <f t="shared" si="37"/>
        <v>3.5</v>
      </c>
      <c r="K87" s="6">
        <f t="shared" si="38"/>
        <v>3.2</v>
      </c>
      <c r="O87" s="6">
        <f t="shared" si="39"/>
        <v>4</v>
      </c>
      <c r="P87" s="6">
        <f t="shared" si="40"/>
        <v>3.5</v>
      </c>
      <c r="Q87" s="6">
        <f t="shared" si="41"/>
        <v>3.2</v>
      </c>
    </row>
    <row r="88" spans="1:17" ht="11.25">
      <c r="A88" s="1">
        <v>41082</v>
      </c>
      <c r="B88" t="s">
        <v>28</v>
      </c>
      <c r="C88" t="s">
        <v>12</v>
      </c>
      <c r="D88" s="1">
        <f>A87</f>
        <v>40716</v>
      </c>
      <c r="E88" s="3">
        <v>4</v>
      </c>
      <c r="G88" s="8">
        <f>E88*_XLL.FRAZIONE.ANNO(D88,A88,1)</f>
        <v>4</v>
      </c>
      <c r="H88" s="6">
        <f t="shared" si="35"/>
        <v>0.5</v>
      </c>
      <c r="I88" s="6">
        <f t="shared" si="36"/>
        <v>0.8</v>
      </c>
      <c r="J88" s="6">
        <f t="shared" si="37"/>
        <v>3.5</v>
      </c>
      <c r="K88" s="6">
        <f t="shared" si="38"/>
        <v>3.2</v>
      </c>
      <c r="O88" s="6">
        <f t="shared" si="39"/>
        <v>4</v>
      </c>
      <c r="P88" s="6">
        <f t="shared" si="40"/>
        <v>3.5</v>
      </c>
      <c r="Q88" s="6">
        <f t="shared" si="41"/>
        <v>3.2</v>
      </c>
    </row>
    <row r="89" spans="1:17" ht="11.25">
      <c r="A89" s="1">
        <v>41447</v>
      </c>
      <c r="B89" t="s">
        <v>28</v>
      </c>
      <c r="C89" t="s">
        <v>12</v>
      </c>
      <c r="D89" s="1">
        <f>A88</f>
        <v>41082</v>
      </c>
      <c r="E89" s="3">
        <v>4</v>
      </c>
      <c r="G89" s="8">
        <f>E89*_XLL.FRAZIONE.ANNO(D89,A89,1)</f>
        <v>4</v>
      </c>
      <c r="H89" s="6">
        <f t="shared" si="35"/>
        <v>0.5</v>
      </c>
      <c r="I89" s="6">
        <f t="shared" si="36"/>
        <v>0.8</v>
      </c>
      <c r="J89" s="6">
        <f t="shared" si="37"/>
        <v>3.5</v>
      </c>
      <c r="K89" s="6">
        <f t="shared" si="38"/>
        <v>3.2</v>
      </c>
      <c r="O89" s="6">
        <f t="shared" si="39"/>
        <v>4</v>
      </c>
      <c r="P89" s="6">
        <f t="shared" si="40"/>
        <v>3.5</v>
      </c>
      <c r="Q89" s="6">
        <f t="shared" si="41"/>
        <v>3.2</v>
      </c>
    </row>
    <row r="90" spans="1:17" ht="11.25">
      <c r="A90" s="1">
        <v>41812</v>
      </c>
      <c r="B90" t="s">
        <v>28</v>
      </c>
      <c r="C90" t="s">
        <v>12</v>
      </c>
      <c r="D90" s="1">
        <f>A89</f>
        <v>41447</v>
      </c>
      <c r="E90" s="3">
        <v>4</v>
      </c>
      <c r="G90" s="8">
        <f>E90*_XLL.FRAZIONE.ANNO(D90,A90,1)</f>
        <v>4</v>
      </c>
      <c r="H90" s="6">
        <f t="shared" si="35"/>
        <v>0.5</v>
      </c>
      <c r="I90" s="6">
        <f t="shared" si="36"/>
        <v>0.8</v>
      </c>
      <c r="J90" s="6">
        <f t="shared" si="37"/>
        <v>3.5</v>
      </c>
      <c r="K90" s="6">
        <f t="shared" si="38"/>
        <v>3.2</v>
      </c>
      <c r="O90" s="6">
        <f t="shared" si="39"/>
        <v>4</v>
      </c>
      <c r="P90" s="6">
        <f t="shared" si="40"/>
        <v>3.5</v>
      </c>
      <c r="Q90" s="6">
        <f t="shared" si="41"/>
        <v>3.2</v>
      </c>
    </row>
    <row r="91" spans="1:17" ht="11.25">
      <c r="A91" s="1">
        <v>42177</v>
      </c>
      <c r="B91" t="s">
        <v>28</v>
      </c>
      <c r="C91" t="s">
        <v>12</v>
      </c>
      <c r="D91" s="1">
        <f>A90</f>
        <v>41812</v>
      </c>
      <c r="E91" s="3">
        <v>4</v>
      </c>
      <c r="G91" s="8">
        <f>E91*_XLL.FRAZIONE.ANNO(D91,A91,1)</f>
        <v>4</v>
      </c>
      <c r="H91" s="6">
        <f t="shared" si="35"/>
        <v>0.5</v>
      </c>
      <c r="I91" s="6">
        <f t="shared" si="36"/>
        <v>0.8</v>
      </c>
      <c r="J91" s="6">
        <f t="shared" si="37"/>
        <v>3.5</v>
      </c>
      <c r="K91" s="6">
        <f t="shared" si="38"/>
        <v>3.2</v>
      </c>
      <c r="O91" s="6">
        <f t="shared" si="39"/>
        <v>4</v>
      </c>
      <c r="P91" s="6">
        <f t="shared" si="40"/>
        <v>3.5</v>
      </c>
      <c r="Q91" s="6">
        <f t="shared" si="41"/>
        <v>3.2</v>
      </c>
    </row>
    <row r="92" spans="1:24" ht="11.25">
      <c r="A92" s="1">
        <v>42177</v>
      </c>
      <c r="B92" t="s">
        <v>28</v>
      </c>
      <c r="C92" t="s">
        <v>13</v>
      </c>
      <c r="F92" s="4">
        <v>100</v>
      </c>
      <c r="G92" s="8">
        <f>E92*_XLL.FRAZIONE.ANNO(D92,A92,1)</f>
        <v>0</v>
      </c>
      <c r="H92" s="6">
        <f t="shared" si="35"/>
        <v>0</v>
      </c>
      <c r="I92" s="6">
        <f t="shared" si="36"/>
        <v>0</v>
      </c>
      <c r="J92" s="6">
        <f t="shared" si="37"/>
        <v>0</v>
      </c>
      <c r="K92" s="6">
        <f t="shared" si="38"/>
        <v>0</v>
      </c>
      <c r="L92" s="6">
        <f>(100-T92)*X92/W92</f>
        <v>0.6700000000000017</v>
      </c>
      <c r="M92" s="6">
        <f>L92*0.125</f>
        <v>0.08375000000000021</v>
      </c>
      <c r="N92" s="6">
        <f>L92*0.2</f>
        <v>0.13400000000000034</v>
      </c>
      <c r="O92" s="6">
        <f t="shared" si="39"/>
        <v>100</v>
      </c>
      <c r="P92" s="6">
        <f t="shared" si="40"/>
        <v>99.91625</v>
      </c>
      <c r="Q92" s="6">
        <f t="shared" si="41"/>
        <v>99.866</v>
      </c>
      <c r="T92" s="4">
        <v>99.33</v>
      </c>
      <c r="U92" s="1">
        <v>38525</v>
      </c>
      <c r="V92" s="1">
        <v>42177</v>
      </c>
      <c r="W92" s="9">
        <f>V92-U92</f>
        <v>3652</v>
      </c>
      <c r="X92" s="9">
        <f>A92-U92</f>
        <v>3652</v>
      </c>
    </row>
    <row r="93" ht="12" thickBot="1"/>
    <row r="94" spans="15:18" ht="12" thickBot="1">
      <c r="O94" s="18">
        <f>_XLL.TIR.X(O85:O92,$A$85:$A$92,1)*100</f>
        <v>4.359874501824379</v>
      </c>
      <c r="P94" s="19">
        <f>_XLL.TIR.X(P85:P92,$A$85:$A$92,1)*100</f>
        <v>3.8479629904031754</v>
      </c>
      <c r="Q94" s="19">
        <f>_XLL.TIR.X(Q85:Q92,$A$85:$A$92,1)*100</f>
        <v>3.5405661910772324</v>
      </c>
      <c r="R94" s="20">
        <f>_XLL.DURATA.M(A85,A92,E91/100,O94/100,1,1)</f>
        <v>5.192008627059486</v>
      </c>
    </row>
    <row r="95" spans="15:18" ht="11.25">
      <c r="O95" s="61"/>
      <c r="P95" s="61"/>
      <c r="Q95" s="61"/>
      <c r="R95" s="62"/>
    </row>
    <row r="96" spans="1:24" ht="11.25">
      <c r="A96" s="1">
        <f>Rendimenti!C5</f>
        <v>39996</v>
      </c>
      <c r="B96" s="66" t="s">
        <v>161</v>
      </c>
      <c r="C96" t="s">
        <v>11</v>
      </c>
      <c r="D96" s="1">
        <v>39828</v>
      </c>
      <c r="E96" s="3">
        <v>6.5</v>
      </c>
      <c r="F96" s="58">
        <f>Rendimenti!D20</f>
        <v>109.36</v>
      </c>
      <c r="G96" s="8">
        <f aca="true" t="shared" si="42" ref="G96:G104">E96*_XLL.FRAZIONE.ANNO(D96,A96,1)</f>
        <v>2.9917808219178084</v>
      </c>
      <c r="H96" s="6">
        <f aca="true" t="shared" si="43" ref="H96:H104">G96*0.125</f>
        <v>0.37397260273972605</v>
      </c>
      <c r="I96" s="6">
        <f aca="true" t="shared" si="44" ref="I96:I104">G96*0.2</f>
        <v>0.5983561643835617</v>
      </c>
      <c r="J96" s="6">
        <f aca="true" t="shared" si="45" ref="J96:J104">G96-H96</f>
        <v>2.6178082191780825</v>
      </c>
      <c r="K96" s="6">
        <f aca="true" t="shared" si="46" ref="K96:K104">G96-I96</f>
        <v>2.3934246575342466</v>
      </c>
      <c r="L96" s="6">
        <f>(100-T96)*X96/W96</f>
        <v>0.06444687842278066</v>
      </c>
      <c r="M96" s="6">
        <f>L96*0.125</f>
        <v>0.008055859802847582</v>
      </c>
      <c r="N96" s="6">
        <f>L96*0.2</f>
        <v>0.012889375684556132</v>
      </c>
      <c r="O96" s="6">
        <f>-(F96+G96)</f>
        <v>-112.35178082191781</v>
      </c>
      <c r="P96" s="6">
        <f>-(F96+J96-M96)</f>
        <v>-111.96975235937524</v>
      </c>
      <c r="Q96" s="6">
        <f>-(F96+K96-N96)</f>
        <v>-111.74053528184969</v>
      </c>
      <c r="T96" s="4">
        <v>99.84</v>
      </c>
      <c r="U96" s="1">
        <v>38525</v>
      </c>
      <c r="V96" s="1">
        <v>42177</v>
      </c>
      <c r="W96" s="9">
        <f>V96-U96</f>
        <v>3652</v>
      </c>
      <c r="X96" s="9">
        <f>A96-U96</f>
        <v>1471</v>
      </c>
    </row>
    <row r="97" spans="1:17" ht="11.25">
      <c r="A97" s="1">
        <v>40193</v>
      </c>
      <c r="B97" s="66" t="s">
        <v>161</v>
      </c>
      <c r="C97" t="s">
        <v>12</v>
      </c>
      <c r="D97" s="1">
        <f>D96</f>
        <v>39828</v>
      </c>
      <c r="E97" s="3">
        <v>6.5</v>
      </c>
      <c r="G97" s="8">
        <f t="shared" si="42"/>
        <v>6.5</v>
      </c>
      <c r="H97" s="6">
        <f t="shared" si="43"/>
        <v>0.8125</v>
      </c>
      <c r="I97" s="6">
        <f t="shared" si="44"/>
        <v>1.3</v>
      </c>
      <c r="J97" s="6">
        <f t="shared" si="45"/>
        <v>5.6875</v>
      </c>
      <c r="K97" s="6">
        <f t="shared" si="46"/>
        <v>5.2</v>
      </c>
      <c r="O97" s="6">
        <f aca="true" t="shared" si="47" ref="O97:O104">F97+G97</f>
        <v>6.5</v>
      </c>
      <c r="P97" s="6">
        <f aca="true" t="shared" si="48" ref="P97:P104">F97+J97-M97</f>
        <v>5.6875</v>
      </c>
      <c r="Q97" s="6">
        <f aca="true" t="shared" si="49" ref="Q97:Q104">F97+K97-N97</f>
        <v>5.2</v>
      </c>
    </row>
    <row r="98" spans="1:17" ht="11.25">
      <c r="A98" s="1">
        <v>40558</v>
      </c>
      <c r="B98" s="66" t="s">
        <v>161</v>
      </c>
      <c r="C98" t="s">
        <v>12</v>
      </c>
      <c r="D98" s="1">
        <f aca="true" t="shared" si="50" ref="D98:D103">A97</f>
        <v>40193</v>
      </c>
      <c r="E98" s="3">
        <v>6.5</v>
      </c>
      <c r="G98" s="8">
        <f t="shared" si="42"/>
        <v>6.5</v>
      </c>
      <c r="H98" s="6">
        <f t="shared" si="43"/>
        <v>0.8125</v>
      </c>
      <c r="I98" s="6">
        <f t="shared" si="44"/>
        <v>1.3</v>
      </c>
      <c r="J98" s="6">
        <f t="shared" si="45"/>
        <v>5.6875</v>
      </c>
      <c r="K98" s="6">
        <f t="shared" si="46"/>
        <v>5.2</v>
      </c>
      <c r="O98" s="6">
        <f t="shared" si="47"/>
        <v>6.5</v>
      </c>
      <c r="P98" s="6">
        <f t="shared" si="48"/>
        <v>5.6875</v>
      </c>
      <c r="Q98" s="6">
        <f t="shared" si="49"/>
        <v>5.2</v>
      </c>
    </row>
    <row r="99" spans="1:17" ht="11.25">
      <c r="A99" s="1">
        <v>40923</v>
      </c>
      <c r="B99" s="66" t="s">
        <v>161</v>
      </c>
      <c r="C99" t="s">
        <v>12</v>
      </c>
      <c r="D99" s="1">
        <f t="shared" si="50"/>
        <v>40558</v>
      </c>
      <c r="E99" s="3">
        <v>6.5</v>
      </c>
      <c r="G99" s="8">
        <f t="shared" si="42"/>
        <v>6.5</v>
      </c>
      <c r="H99" s="6">
        <f t="shared" si="43"/>
        <v>0.8125</v>
      </c>
      <c r="I99" s="6">
        <f t="shared" si="44"/>
        <v>1.3</v>
      </c>
      <c r="J99" s="6">
        <f t="shared" si="45"/>
        <v>5.6875</v>
      </c>
      <c r="K99" s="6">
        <f t="shared" si="46"/>
        <v>5.2</v>
      </c>
      <c r="O99" s="6">
        <f t="shared" si="47"/>
        <v>6.5</v>
      </c>
      <c r="P99" s="6">
        <f t="shared" si="48"/>
        <v>5.6875</v>
      </c>
      <c r="Q99" s="6">
        <f t="shared" si="49"/>
        <v>5.2</v>
      </c>
    </row>
    <row r="100" spans="1:17" ht="11.25">
      <c r="A100" s="1">
        <v>41289</v>
      </c>
      <c r="B100" s="66" t="s">
        <v>161</v>
      </c>
      <c r="C100" t="s">
        <v>12</v>
      </c>
      <c r="D100" s="1">
        <f t="shared" si="50"/>
        <v>40923</v>
      </c>
      <c r="E100" s="3">
        <v>6.5</v>
      </c>
      <c r="G100" s="8">
        <f t="shared" si="42"/>
        <v>6.5</v>
      </c>
      <c r="H100" s="6">
        <f t="shared" si="43"/>
        <v>0.8125</v>
      </c>
      <c r="I100" s="6">
        <f t="shared" si="44"/>
        <v>1.3</v>
      </c>
      <c r="J100" s="6">
        <f t="shared" si="45"/>
        <v>5.6875</v>
      </c>
      <c r="K100" s="6">
        <f t="shared" si="46"/>
        <v>5.2</v>
      </c>
      <c r="O100" s="6">
        <f t="shared" si="47"/>
        <v>6.5</v>
      </c>
      <c r="P100" s="6">
        <f t="shared" si="48"/>
        <v>5.6875</v>
      </c>
      <c r="Q100" s="6">
        <f t="shared" si="49"/>
        <v>5.2</v>
      </c>
    </row>
    <row r="101" spans="1:17" ht="11.25">
      <c r="A101" s="1">
        <v>41654</v>
      </c>
      <c r="B101" s="66" t="s">
        <v>161</v>
      </c>
      <c r="C101" t="s">
        <v>12</v>
      </c>
      <c r="D101" s="1">
        <f t="shared" si="50"/>
        <v>41289</v>
      </c>
      <c r="E101" s="3">
        <v>6.5</v>
      </c>
      <c r="G101" s="8">
        <f t="shared" si="42"/>
        <v>6.5</v>
      </c>
      <c r="H101" s="6">
        <f t="shared" si="43"/>
        <v>0.8125</v>
      </c>
      <c r="I101" s="6">
        <f t="shared" si="44"/>
        <v>1.3</v>
      </c>
      <c r="J101" s="6">
        <f t="shared" si="45"/>
        <v>5.6875</v>
      </c>
      <c r="K101" s="6">
        <f t="shared" si="46"/>
        <v>5.2</v>
      </c>
      <c r="O101" s="6">
        <f t="shared" si="47"/>
        <v>6.5</v>
      </c>
      <c r="P101" s="6">
        <f t="shared" si="48"/>
        <v>5.6875</v>
      </c>
      <c r="Q101" s="6">
        <f t="shared" si="49"/>
        <v>5.2</v>
      </c>
    </row>
    <row r="102" spans="1:17" ht="11.25">
      <c r="A102" s="1">
        <v>42019</v>
      </c>
      <c r="B102" s="66" t="s">
        <v>161</v>
      </c>
      <c r="C102" t="s">
        <v>12</v>
      </c>
      <c r="D102" s="1">
        <f t="shared" si="50"/>
        <v>41654</v>
      </c>
      <c r="E102" s="3">
        <v>6.5</v>
      </c>
      <c r="G102" s="8">
        <f t="shared" si="42"/>
        <v>6.5</v>
      </c>
      <c r="H102" s="6">
        <f t="shared" si="43"/>
        <v>0.8125</v>
      </c>
      <c r="I102" s="6">
        <f t="shared" si="44"/>
        <v>1.3</v>
      </c>
      <c r="J102" s="6">
        <f t="shared" si="45"/>
        <v>5.6875</v>
      </c>
      <c r="K102" s="6">
        <f t="shared" si="46"/>
        <v>5.2</v>
      </c>
      <c r="O102" s="6">
        <f t="shared" si="47"/>
        <v>6.5</v>
      </c>
      <c r="P102" s="6">
        <f t="shared" si="48"/>
        <v>5.6875</v>
      </c>
      <c r="Q102" s="6">
        <f t="shared" si="49"/>
        <v>5.2</v>
      </c>
    </row>
    <row r="103" spans="1:17" ht="11.25">
      <c r="A103" s="1">
        <v>42384</v>
      </c>
      <c r="B103" s="66" t="s">
        <v>161</v>
      </c>
      <c r="C103" t="s">
        <v>12</v>
      </c>
      <c r="D103" s="1">
        <f t="shared" si="50"/>
        <v>42019</v>
      </c>
      <c r="E103" s="3">
        <v>6.5</v>
      </c>
      <c r="G103" s="8">
        <f t="shared" si="42"/>
        <v>6.5</v>
      </c>
      <c r="H103" s="6">
        <f t="shared" si="43"/>
        <v>0.8125</v>
      </c>
      <c r="I103" s="6">
        <f t="shared" si="44"/>
        <v>1.3</v>
      </c>
      <c r="J103" s="6">
        <f t="shared" si="45"/>
        <v>5.6875</v>
      </c>
      <c r="K103" s="6">
        <f t="shared" si="46"/>
        <v>5.2</v>
      </c>
      <c r="O103" s="6">
        <f t="shared" si="47"/>
        <v>6.5</v>
      </c>
      <c r="P103" s="6">
        <f t="shared" si="48"/>
        <v>5.6875</v>
      </c>
      <c r="Q103" s="6">
        <f t="shared" si="49"/>
        <v>5.2</v>
      </c>
    </row>
    <row r="104" spans="1:24" ht="11.25">
      <c r="A104" s="1">
        <v>42384</v>
      </c>
      <c r="B104" s="66" t="s">
        <v>161</v>
      </c>
      <c r="C104" t="s">
        <v>13</v>
      </c>
      <c r="F104" s="4">
        <v>100</v>
      </c>
      <c r="G104" s="8">
        <f t="shared" si="42"/>
        <v>0</v>
      </c>
      <c r="H104" s="6">
        <f t="shared" si="43"/>
        <v>0</v>
      </c>
      <c r="I104" s="6">
        <f t="shared" si="44"/>
        <v>0</v>
      </c>
      <c r="J104" s="6">
        <f t="shared" si="45"/>
        <v>0</v>
      </c>
      <c r="K104" s="6">
        <f t="shared" si="46"/>
        <v>0</v>
      </c>
      <c r="L104" s="6">
        <f>(100-T104)*X104/W104</f>
        <v>0.16906900328586716</v>
      </c>
      <c r="M104" s="6">
        <f>L104*0.125</f>
        <v>0.021133625410733395</v>
      </c>
      <c r="N104" s="6">
        <f>L104*0.2</f>
        <v>0.03381380065717343</v>
      </c>
      <c r="O104" s="6">
        <f t="shared" si="47"/>
        <v>100</v>
      </c>
      <c r="P104" s="6">
        <f t="shared" si="48"/>
        <v>99.97886637458927</v>
      </c>
      <c r="Q104" s="6">
        <f t="shared" si="49"/>
        <v>99.96618619934283</v>
      </c>
      <c r="T104" s="4">
        <v>99.84</v>
      </c>
      <c r="U104" s="1">
        <v>38525</v>
      </c>
      <c r="V104" s="1">
        <v>42177</v>
      </c>
      <c r="W104" s="9">
        <f>V104-U104</f>
        <v>3652</v>
      </c>
      <c r="X104" s="9">
        <f>A104-U104</f>
        <v>3859</v>
      </c>
    </row>
    <row r="105" ht="12" thickBot="1">
      <c r="A105" s="1"/>
    </row>
    <row r="106" spans="15:18" ht="12" thickBot="1">
      <c r="O106" s="18">
        <f>_XLL.TIR.X(O96:O104,$A$96:$A$104,1)*100</f>
        <v>4.790090397000313</v>
      </c>
      <c r="P106" s="19">
        <f>_XLL.TIR.X(P96:P104,$A$96:$A$104,1)*100</f>
        <v>4.023056849837303</v>
      </c>
      <c r="Q106" s="19">
        <f>_XLL.TIR.X(Q96:Q104,$A$96:$A$104,1)*100</f>
        <v>3.562338277697563</v>
      </c>
      <c r="R106" s="20">
        <f>_XLL.DURATA.M(A96,A104,E103/100,O106/100,1,1)</f>
        <v>5.192709505769238</v>
      </c>
    </row>
    <row r="107" spans="15:18" ht="11.25">
      <c r="O107" s="61"/>
      <c r="P107" s="61"/>
      <c r="Q107" s="61"/>
      <c r="R107" s="62"/>
    </row>
    <row r="108" spans="1:24" ht="11.25">
      <c r="A108" s="86">
        <f>Rendimenti!C5</f>
        <v>39996</v>
      </c>
      <c r="B108" s="60" t="s">
        <v>88</v>
      </c>
      <c r="C108" t="s">
        <v>11</v>
      </c>
      <c r="D108" s="1">
        <v>39830</v>
      </c>
      <c r="E108" s="3">
        <v>4.75</v>
      </c>
      <c r="F108" s="58">
        <f>Rendimenti!D21</f>
        <v>101.4</v>
      </c>
      <c r="G108" s="8">
        <f aca="true" t="shared" si="51" ref="G108:G117">E108*_XLL.FRAZIONE.ANNO(D108,A108,1)</f>
        <v>2.16027397260274</v>
      </c>
      <c r="H108" s="6">
        <f aca="true" t="shared" si="52" ref="H108:H117">G108*0.125</f>
        <v>0.2700342465753425</v>
      </c>
      <c r="I108" s="6">
        <f aca="true" t="shared" si="53" ref="I108:I117">G108*0.2</f>
        <v>0.43205479452054796</v>
      </c>
      <c r="J108" s="6">
        <f aca="true" t="shared" si="54" ref="J108:J117">G108-H108</f>
        <v>1.8902397260273973</v>
      </c>
      <c r="K108" s="6">
        <f aca="true" t="shared" si="55" ref="K108:K117">G108-I108</f>
        <v>1.7282191780821918</v>
      </c>
      <c r="L108" s="6">
        <f>(100-T108)*X108/W108</f>
        <v>0.05433566433566272</v>
      </c>
      <c r="M108" s="6">
        <f>L108*0.125</f>
        <v>0.00679195804195784</v>
      </c>
      <c r="N108" s="6">
        <f>L108*0.2</f>
        <v>0.010867132867132544</v>
      </c>
      <c r="O108" s="6">
        <f>-(F108+G108)</f>
        <v>-103.56027397260274</v>
      </c>
      <c r="P108" s="6">
        <f>-(F108+J108-M108)</f>
        <v>-103.28344776798545</v>
      </c>
      <c r="Q108" s="6">
        <f>-(F108+K108-N108)</f>
        <v>-103.11735204521506</v>
      </c>
      <c r="R108" s="62"/>
      <c r="T108" s="4">
        <v>99.79</v>
      </c>
      <c r="U108" s="1">
        <v>39034</v>
      </c>
      <c r="V108" s="1">
        <v>42752</v>
      </c>
      <c r="W108" s="9">
        <f>V108-U108</f>
        <v>3718</v>
      </c>
      <c r="X108" s="9">
        <f>A108-U108</f>
        <v>962</v>
      </c>
    </row>
    <row r="109" spans="1:18" ht="11.25">
      <c r="A109" s="1">
        <v>40195</v>
      </c>
      <c r="B109" s="60" t="s">
        <v>88</v>
      </c>
      <c r="C109" t="s">
        <v>12</v>
      </c>
      <c r="D109" s="1">
        <f>D108</f>
        <v>39830</v>
      </c>
      <c r="E109" s="3">
        <v>4.75</v>
      </c>
      <c r="G109" s="8">
        <f t="shared" si="51"/>
        <v>4.75</v>
      </c>
      <c r="H109" s="6">
        <f t="shared" si="52"/>
        <v>0.59375</v>
      </c>
      <c r="I109" s="6">
        <f t="shared" si="53"/>
        <v>0.9500000000000001</v>
      </c>
      <c r="J109" s="6">
        <f t="shared" si="54"/>
        <v>4.15625</v>
      </c>
      <c r="K109" s="6">
        <f t="shared" si="55"/>
        <v>3.8</v>
      </c>
      <c r="O109" s="6">
        <f aca="true" t="shared" si="56" ref="O109:O116">F109+G109</f>
        <v>4.75</v>
      </c>
      <c r="P109" s="6">
        <f aca="true" t="shared" si="57" ref="P109:P116">F109+J109-M109</f>
        <v>4.15625</v>
      </c>
      <c r="Q109" s="6">
        <f aca="true" t="shared" si="58" ref="Q109:Q116">F109+K109-N109</f>
        <v>3.8</v>
      </c>
      <c r="R109" s="62"/>
    </row>
    <row r="110" spans="1:18" ht="11.25">
      <c r="A110" s="1">
        <v>40560</v>
      </c>
      <c r="B110" s="60" t="s">
        <v>88</v>
      </c>
      <c r="C110" t="s">
        <v>12</v>
      </c>
      <c r="D110" s="1">
        <f aca="true" t="shared" si="59" ref="D110:D116">A109</f>
        <v>40195</v>
      </c>
      <c r="E110" s="3">
        <v>4.75</v>
      </c>
      <c r="G110" s="8">
        <f t="shared" si="51"/>
        <v>4.75</v>
      </c>
      <c r="H110" s="6">
        <f t="shared" si="52"/>
        <v>0.59375</v>
      </c>
      <c r="I110" s="6">
        <f t="shared" si="53"/>
        <v>0.9500000000000001</v>
      </c>
      <c r="J110" s="6">
        <f t="shared" si="54"/>
        <v>4.15625</v>
      </c>
      <c r="K110" s="6">
        <f t="shared" si="55"/>
        <v>3.8</v>
      </c>
      <c r="O110" s="6">
        <f t="shared" si="56"/>
        <v>4.75</v>
      </c>
      <c r="P110" s="6">
        <f t="shared" si="57"/>
        <v>4.15625</v>
      </c>
      <c r="Q110" s="6">
        <f t="shared" si="58"/>
        <v>3.8</v>
      </c>
      <c r="R110" s="62"/>
    </row>
    <row r="111" spans="1:18" ht="11.25">
      <c r="A111" s="1">
        <v>40925</v>
      </c>
      <c r="B111" s="60" t="s">
        <v>88</v>
      </c>
      <c r="C111" t="s">
        <v>12</v>
      </c>
      <c r="D111" s="1">
        <f t="shared" si="59"/>
        <v>40560</v>
      </c>
      <c r="E111" s="3">
        <v>4.75</v>
      </c>
      <c r="G111" s="8">
        <f t="shared" si="51"/>
        <v>4.75</v>
      </c>
      <c r="H111" s="6">
        <f t="shared" si="52"/>
        <v>0.59375</v>
      </c>
      <c r="I111" s="6">
        <f t="shared" si="53"/>
        <v>0.9500000000000001</v>
      </c>
      <c r="J111" s="6">
        <f t="shared" si="54"/>
        <v>4.15625</v>
      </c>
      <c r="K111" s="6">
        <f t="shared" si="55"/>
        <v>3.8</v>
      </c>
      <c r="O111" s="6">
        <f t="shared" si="56"/>
        <v>4.75</v>
      </c>
      <c r="P111" s="6">
        <f t="shared" si="57"/>
        <v>4.15625</v>
      </c>
      <c r="Q111" s="6">
        <f t="shared" si="58"/>
        <v>3.8</v>
      </c>
      <c r="R111" s="62"/>
    </row>
    <row r="112" spans="1:18" ht="11.25">
      <c r="A112" s="1">
        <v>41291</v>
      </c>
      <c r="B112" s="60" t="s">
        <v>88</v>
      </c>
      <c r="C112" t="s">
        <v>12</v>
      </c>
      <c r="D112" s="1">
        <f t="shared" si="59"/>
        <v>40925</v>
      </c>
      <c r="E112" s="3">
        <v>4.75</v>
      </c>
      <c r="G112" s="8">
        <f t="shared" si="51"/>
        <v>4.75</v>
      </c>
      <c r="H112" s="6">
        <f t="shared" si="52"/>
        <v>0.59375</v>
      </c>
      <c r="I112" s="6">
        <f t="shared" si="53"/>
        <v>0.9500000000000001</v>
      </c>
      <c r="J112" s="6">
        <f t="shared" si="54"/>
        <v>4.15625</v>
      </c>
      <c r="K112" s="6">
        <f t="shared" si="55"/>
        <v>3.8</v>
      </c>
      <c r="O112" s="6">
        <f t="shared" si="56"/>
        <v>4.75</v>
      </c>
      <c r="P112" s="6">
        <f t="shared" si="57"/>
        <v>4.15625</v>
      </c>
      <c r="Q112" s="6">
        <f t="shared" si="58"/>
        <v>3.8</v>
      </c>
      <c r="R112" s="62"/>
    </row>
    <row r="113" spans="1:18" ht="11.25">
      <c r="A113" s="1">
        <v>41656</v>
      </c>
      <c r="B113" s="60" t="s">
        <v>88</v>
      </c>
      <c r="C113" t="s">
        <v>12</v>
      </c>
      <c r="D113" s="1">
        <f t="shared" si="59"/>
        <v>41291</v>
      </c>
      <c r="E113" s="3">
        <v>4.75</v>
      </c>
      <c r="G113" s="8">
        <f t="shared" si="51"/>
        <v>4.75</v>
      </c>
      <c r="H113" s="6">
        <f t="shared" si="52"/>
        <v>0.59375</v>
      </c>
      <c r="I113" s="6">
        <f t="shared" si="53"/>
        <v>0.9500000000000001</v>
      </c>
      <c r="J113" s="6">
        <f t="shared" si="54"/>
        <v>4.15625</v>
      </c>
      <c r="K113" s="6">
        <f t="shared" si="55"/>
        <v>3.8</v>
      </c>
      <c r="O113" s="6">
        <f t="shared" si="56"/>
        <v>4.75</v>
      </c>
      <c r="P113" s="6">
        <f t="shared" si="57"/>
        <v>4.15625</v>
      </c>
      <c r="Q113" s="6">
        <f t="shared" si="58"/>
        <v>3.8</v>
      </c>
      <c r="R113" s="62"/>
    </row>
    <row r="114" spans="1:18" ht="11.25">
      <c r="A114" s="1">
        <v>42021</v>
      </c>
      <c r="B114" s="60" t="s">
        <v>88</v>
      </c>
      <c r="C114" t="s">
        <v>12</v>
      </c>
      <c r="D114" s="1">
        <f t="shared" si="59"/>
        <v>41656</v>
      </c>
      <c r="E114" s="3">
        <v>4.75</v>
      </c>
      <c r="G114" s="8">
        <f t="shared" si="51"/>
        <v>4.75</v>
      </c>
      <c r="H114" s="6">
        <f t="shared" si="52"/>
        <v>0.59375</v>
      </c>
      <c r="I114" s="6">
        <f t="shared" si="53"/>
        <v>0.9500000000000001</v>
      </c>
      <c r="J114" s="6">
        <f t="shared" si="54"/>
        <v>4.15625</v>
      </c>
      <c r="K114" s="6">
        <f t="shared" si="55"/>
        <v>3.8</v>
      </c>
      <c r="O114" s="6">
        <f t="shared" si="56"/>
        <v>4.75</v>
      </c>
      <c r="P114" s="6">
        <f t="shared" si="57"/>
        <v>4.15625</v>
      </c>
      <c r="Q114" s="6">
        <f t="shared" si="58"/>
        <v>3.8</v>
      </c>
      <c r="R114" s="62"/>
    </row>
    <row r="115" spans="1:18" ht="11.25">
      <c r="A115" s="1">
        <v>42386</v>
      </c>
      <c r="B115" s="60" t="s">
        <v>88</v>
      </c>
      <c r="C115" t="s">
        <v>12</v>
      </c>
      <c r="D115" s="1">
        <f t="shared" si="59"/>
        <v>42021</v>
      </c>
      <c r="E115" s="3">
        <v>4.75</v>
      </c>
      <c r="G115" s="8">
        <f t="shared" si="51"/>
        <v>4.75</v>
      </c>
      <c r="H115" s="6">
        <f t="shared" si="52"/>
        <v>0.59375</v>
      </c>
      <c r="I115" s="6">
        <f t="shared" si="53"/>
        <v>0.9500000000000001</v>
      </c>
      <c r="J115" s="6">
        <f t="shared" si="54"/>
        <v>4.15625</v>
      </c>
      <c r="K115" s="6">
        <f t="shared" si="55"/>
        <v>3.8</v>
      </c>
      <c r="O115" s="6">
        <f t="shared" si="56"/>
        <v>4.75</v>
      </c>
      <c r="P115" s="6">
        <f t="shared" si="57"/>
        <v>4.15625</v>
      </c>
      <c r="Q115" s="6">
        <f t="shared" si="58"/>
        <v>3.8</v>
      </c>
      <c r="R115" s="62"/>
    </row>
    <row r="116" spans="1:18" ht="11.25">
      <c r="A116" s="1">
        <v>42752</v>
      </c>
      <c r="B116" s="60" t="s">
        <v>88</v>
      </c>
      <c r="C116" t="s">
        <v>12</v>
      </c>
      <c r="D116" s="1">
        <f t="shared" si="59"/>
        <v>42386</v>
      </c>
      <c r="E116" s="3">
        <v>4.75</v>
      </c>
      <c r="G116" s="8">
        <f t="shared" si="51"/>
        <v>4.75</v>
      </c>
      <c r="H116" s="6">
        <f t="shared" si="52"/>
        <v>0.59375</v>
      </c>
      <c r="I116" s="6">
        <f t="shared" si="53"/>
        <v>0.9500000000000001</v>
      </c>
      <c r="J116" s="6">
        <f t="shared" si="54"/>
        <v>4.15625</v>
      </c>
      <c r="K116" s="6">
        <f t="shared" si="55"/>
        <v>3.8</v>
      </c>
      <c r="O116" s="6">
        <f t="shared" si="56"/>
        <v>4.75</v>
      </c>
      <c r="P116" s="6">
        <f t="shared" si="57"/>
        <v>4.15625</v>
      </c>
      <c r="Q116" s="6">
        <f t="shared" si="58"/>
        <v>3.8</v>
      </c>
      <c r="R116" s="62"/>
    </row>
    <row r="117" spans="1:24" ht="11.25">
      <c r="A117" s="1">
        <v>42752</v>
      </c>
      <c r="B117" s="60" t="s">
        <v>88</v>
      </c>
      <c r="C117" t="s">
        <v>13</v>
      </c>
      <c r="F117" s="4">
        <v>100</v>
      </c>
      <c r="G117" s="8">
        <f t="shared" si="51"/>
        <v>0</v>
      </c>
      <c r="H117" s="6">
        <f t="shared" si="52"/>
        <v>0</v>
      </c>
      <c r="I117" s="6">
        <f t="shared" si="53"/>
        <v>0</v>
      </c>
      <c r="J117" s="6">
        <f t="shared" si="54"/>
        <v>0</v>
      </c>
      <c r="K117" s="6">
        <f t="shared" si="55"/>
        <v>0</v>
      </c>
      <c r="L117" s="6">
        <f>(100-T117)*X117/W117</f>
        <v>0.20999999999999375</v>
      </c>
      <c r="M117" s="6">
        <f>L117*0.125</f>
        <v>0.02624999999999922</v>
      </c>
      <c r="N117" s="6">
        <f>L117*0.2</f>
        <v>0.041999999999998754</v>
      </c>
      <c r="O117" s="6">
        <f>F117+G117</f>
        <v>100</v>
      </c>
      <c r="P117" s="6">
        <f>F117+J117-M117</f>
        <v>99.97375</v>
      </c>
      <c r="Q117" s="6">
        <f>F117+K117-N117</f>
        <v>99.958</v>
      </c>
      <c r="R117" s="62"/>
      <c r="T117" s="4">
        <v>99.79</v>
      </c>
      <c r="U117" s="1">
        <v>39034</v>
      </c>
      <c r="V117" s="1">
        <v>42752</v>
      </c>
      <c r="W117" s="9">
        <f>V117-U117</f>
        <v>3718</v>
      </c>
      <c r="X117" s="9">
        <f>A117-U117</f>
        <v>3718</v>
      </c>
    </row>
    <row r="118" spans="15:18" ht="12" thickBot="1">
      <c r="O118" s="61"/>
      <c r="P118" s="61"/>
      <c r="Q118" s="61"/>
      <c r="R118" s="62"/>
    </row>
    <row r="119" spans="15:18" ht="12" thickBot="1">
      <c r="O119" s="18">
        <f>_XLL.TIR.X(O108:O117,$A$108:$A$117,1)*100</f>
        <v>4.519562050700188</v>
      </c>
      <c r="P119" s="19">
        <f>_XLL.TIR.X(P108:P117,$A$108:$A$117,1)*100</f>
        <v>3.9303582161664963</v>
      </c>
      <c r="Q119" s="19">
        <f>_XLL.TIR.X(Q108:Q117,$A$108:$A$117,1)*100</f>
        <v>3.576650097966194</v>
      </c>
      <c r="R119" s="20">
        <f>_XLL.DURATA.M(A108,A117,E116/100,O119/100,1,1)</f>
        <v>6.117987613282876</v>
      </c>
    </row>
    <row r="121" spans="1:24" ht="11.25">
      <c r="A121" s="1">
        <f>E2</f>
        <v>39996</v>
      </c>
      <c r="B121" t="s">
        <v>48</v>
      </c>
      <c r="C121" t="s">
        <v>11</v>
      </c>
      <c r="D121" s="1">
        <v>39922</v>
      </c>
      <c r="E121" s="3">
        <v>6.5</v>
      </c>
      <c r="F121" s="58">
        <f>Rendimenti!D22</f>
        <v>101.06</v>
      </c>
      <c r="G121" s="8">
        <f>E121*_XLL.FRAZIONE.ANNO(D121,A121,1)</f>
        <v>1.3178082191780822</v>
      </c>
      <c r="H121" s="6">
        <f>G121*0.125</f>
        <v>0.16472602739726028</v>
      </c>
      <c r="I121" s="6">
        <f>G121*0.2</f>
        <v>0.2635616438356165</v>
      </c>
      <c r="J121" s="6">
        <f>G121-H121</f>
        <v>1.1530821917808218</v>
      </c>
      <c r="K121" s="6">
        <f>G121-I121</f>
        <v>1.0542465753424657</v>
      </c>
      <c r="L121" s="6">
        <f>(100-T121)*X121/W121</f>
        <v>0.1584505885573493</v>
      </c>
      <c r="M121" s="6">
        <f>L121*0.125</f>
        <v>0.019806323569668664</v>
      </c>
      <c r="N121" s="6">
        <f>L121*0.2</f>
        <v>0.031690117711469866</v>
      </c>
      <c r="O121" s="6">
        <f>-(F121+G121)</f>
        <v>-102.37780821917808</v>
      </c>
      <c r="P121" s="6">
        <f>-(F121+J121-M121)</f>
        <v>-102.19327586821116</v>
      </c>
      <c r="Q121" s="6">
        <f>-(F121+K121-N121)</f>
        <v>-102.082556457631</v>
      </c>
      <c r="T121" s="4">
        <v>99.78</v>
      </c>
      <c r="U121" s="1">
        <v>37365</v>
      </c>
      <c r="V121" s="1">
        <v>41018</v>
      </c>
      <c r="W121" s="9">
        <f>V121-U121</f>
        <v>3653</v>
      </c>
      <c r="X121" s="9">
        <f>A121-U121</f>
        <v>2631</v>
      </c>
    </row>
    <row r="122" spans="1:17" ht="11.25">
      <c r="A122" s="1">
        <v>40287</v>
      </c>
      <c r="B122" t="s">
        <v>48</v>
      </c>
      <c r="C122" t="s">
        <v>12</v>
      </c>
      <c r="D122" s="1">
        <f>D121</f>
        <v>39922</v>
      </c>
      <c r="E122" s="3">
        <v>6.5</v>
      </c>
      <c r="G122" s="8">
        <f>E122*_XLL.FRAZIONE.ANNO(D122,A122,1)</f>
        <v>6.5</v>
      </c>
      <c r="H122" s="6">
        <f>G122*0.125</f>
        <v>0.8125</v>
      </c>
      <c r="I122" s="6">
        <f>G122*0.2</f>
        <v>1.3</v>
      </c>
      <c r="J122" s="6">
        <f>G122-H122</f>
        <v>5.6875</v>
      </c>
      <c r="K122" s="6">
        <f>G122-I122</f>
        <v>5.2</v>
      </c>
      <c r="O122" s="6">
        <f>F122+G122</f>
        <v>6.5</v>
      </c>
      <c r="P122" s="6">
        <f>F122+J122-M122</f>
        <v>5.6875</v>
      </c>
      <c r="Q122" s="6">
        <f>F122+K122-N122</f>
        <v>5.2</v>
      </c>
    </row>
    <row r="123" spans="1:17" ht="11.25">
      <c r="A123" s="1">
        <v>40652</v>
      </c>
      <c r="B123" t="s">
        <v>48</v>
      </c>
      <c r="C123" t="s">
        <v>12</v>
      </c>
      <c r="D123" s="1">
        <f>A122</f>
        <v>40287</v>
      </c>
      <c r="E123" s="3">
        <v>6.5</v>
      </c>
      <c r="G123" s="8">
        <f>E123*_XLL.FRAZIONE.ANNO(D123,A123,1)</f>
        <v>6.5</v>
      </c>
      <c r="H123" s="6">
        <f>G123*0.125</f>
        <v>0.8125</v>
      </c>
      <c r="I123" s="6">
        <f>G123*0.2</f>
        <v>1.3</v>
      </c>
      <c r="J123" s="6">
        <f>G123-H123</f>
        <v>5.6875</v>
      </c>
      <c r="K123" s="6">
        <f>G123-I123</f>
        <v>5.2</v>
      </c>
      <c r="O123" s="6">
        <f>F123+G123</f>
        <v>6.5</v>
      </c>
      <c r="P123" s="6">
        <f>F123+J123-M123</f>
        <v>5.6875</v>
      </c>
      <c r="Q123" s="6">
        <f>F123+K123-N123</f>
        <v>5.2</v>
      </c>
    </row>
    <row r="124" spans="1:17" ht="11.25">
      <c r="A124" s="1">
        <v>41018</v>
      </c>
      <c r="B124" t="s">
        <v>48</v>
      </c>
      <c r="C124" t="s">
        <v>12</v>
      </c>
      <c r="D124" s="1">
        <f>A123</f>
        <v>40652</v>
      </c>
      <c r="E124" s="3">
        <v>6.5</v>
      </c>
      <c r="G124" s="8">
        <f>E124*_XLL.FRAZIONE.ANNO(D124,A124,1)</f>
        <v>6.5</v>
      </c>
      <c r="H124" s="6">
        <f>G124*0.125</f>
        <v>0.8125</v>
      </c>
      <c r="I124" s="6">
        <f>G124*0.2</f>
        <v>1.3</v>
      </c>
      <c r="J124" s="6">
        <f>G124-H124</f>
        <v>5.6875</v>
      </c>
      <c r="K124" s="6">
        <f>G124-I124</f>
        <v>5.2</v>
      </c>
      <c r="O124" s="6">
        <f>F124+G124</f>
        <v>6.5</v>
      </c>
      <c r="P124" s="6">
        <f>F124+J124-M124</f>
        <v>5.6875</v>
      </c>
      <c r="Q124" s="6">
        <f>F124+K124-N124</f>
        <v>5.2</v>
      </c>
    </row>
    <row r="125" spans="1:24" ht="11.25">
      <c r="A125" s="1">
        <v>41018</v>
      </c>
      <c r="B125" t="s">
        <v>48</v>
      </c>
      <c r="C125" t="s">
        <v>13</v>
      </c>
      <c r="E125" s="3"/>
      <c r="F125" s="4">
        <v>100</v>
      </c>
      <c r="G125" s="8">
        <f>E125*_XLL.FRAZIONE.ANNO(D125,A125,1)</f>
        <v>0</v>
      </c>
      <c r="H125" s="6">
        <f>G125*0.125</f>
        <v>0</v>
      </c>
      <c r="I125" s="6">
        <f>G125*0.2</f>
        <v>0</v>
      </c>
      <c r="J125" s="6">
        <f>G125-H125</f>
        <v>0</v>
      </c>
      <c r="K125" s="6">
        <f>G125-I125</f>
        <v>0</v>
      </c>
      <c r="L125" s="6">
        <f>(100-T125)*X125/W125</f>
        <v>0.21999999999999886</v>
      </c>
      <c r="M125" s="6">
        <f>L125*0.125</f>
        <v>0.027499999999999858</v>
      </c>
      <c r="N125" s="6">
        <f>L125*0.2</f>
        <v>0.043999999999999775</v>
      </c>
      <c r="O125" s="6">
        <f>F125+G125</f>
        <v>100</v>
      </c>
      <c r="P125" s="6">
        <f>F125+J125-M125</f>
        <v>99.9725</v>
      </c>
      <c r="Q125" s="6">
        <f>F125+K125-N125</f>
        <v>99.956</v>
      </c>
      <c r="T125" s="4">
        <v>99.78</v>
      </c>
      <c r="U125" s="1">
        <v>37365</v>
      </c>
      <c r="V125" s="1">
        <v>41018</v>
      </c>
      <c r="W125" s="9">
        <f>V125-U125</f>
        <v>3653</v>
      </c>
      <c r="X125" s="9">
        <f>A125-U125</f>
        <v>3653</v>
      </c>
    </row>
    <row r="126" ht="12" thickBot="1"/>
    <row r="127" spans="15:18" ht="12" thickBot="1">
      <c r="O127" s="18">
        <f>_XLL.TIR.X(O121:O125,$A$121:$A$125,1)*100</f>
        <v>6.0586195439100266</v>
      </c>
      <c r="P127" s="19">
        <f>_XLL.TIR.X(P121:P125,$A$121:$A$125,1)*100</f>
        <v>5.254313722252846</v>
      </c>
      <c r="Q127" s="19">
        <f>_XLL.TIR.X(Q121:Q125,$A$121:$A$125,1)*100</f>
        <v>4.771334305405617</v>
      </c>
      <c r="R127" s="20">
        <f>_XLL.DURATA.M(A121,A125,E124/100,O127/100,1,1)</f>
        <v>2.469390576055622</v>
      </c>
    </row>
    <row r="129" spans="1:17" ht="11.25">
      <c r="A129" s="1">
        <f>E2</f>
        <v>39996</v>
      </c>
      <c r="B129" t="s">
        <v>49</v>
      </c>
      <c r="C129" t="s">
        <v>11</v>
      </c>
      <c r="D129" s="1">
        <v>39934</v>
      </c>
      <c r="E129" s="3">
        <v>8.25</v>
      </c>
      <c r="F129" s="58">
        <f>Rendimenti!D23</f>
        <v>98</v>
      </c>
      <c r="G129" s="8">
        <f aca="true" t="shared" si="60" ref="G129:G142">E129*_XLL.FRAZIONE.ANNO(D129,A129,0)</f>
        <v>1.3979166666666667</v>
      </c>
      <c r="H129" s="6">
        <f aca="true" t="shared" si="61" ref="H129:H142">G129*0.125</f>
        <v>0.17473958333333334</v>
      </c>
      <c r="I129" s="6">
        <f aca="true" t="shared" si="62" ref="I129:I142">G129*0.2</f>
        <v>0.27958333333333335</v>
      </c>
      <c r="J129" s="6">
        <f aca="true" t="shared" si="63" ref="J129:J142">G129-H129</f>
        <v>1.2231770833333333</v>
      </c>
      <c r="K129" s="6">
        <f aca="true" t="shared" si="64" ref="K129:K142">G129-I129</f>
        <v>1.1183333333333334</v>
      </c>
      <c r="O129" s="6">
        <f>-(F129+G129)</f>
        <v>-99.39791666666666</v>
      </c>
      <c r="P129" s="6">
        <f>-(F129+J129-M129)</f>
        <v>-99.22317708333334</v>
      </c>
      <c r="Q129" s="6">
        <f>-(F129+K129-N129)</f>
        <v>-99.11833333333334</v>
      </c>
    </row>
    <row r="130" spans="1:17" ht="11.25">
      <c r="A130" s="1">
        <v>40118</v>
      </c>
      <c r="B130" t="s">
        <v>49</v>
      </c>
      <c r="C130" t="s">
        <v>12</v>
      </c>
      <c r="D130" s="1">
        <f>D129</f>
        <v>39934</v>
      </c>
      <c r="E130" s="3">
        <v>8.25</v>
      </c>
      <c r="G130" s="8">
        <f t="shared" si="60"/>
        <v>4.125</v>
      </c>
      <c r="H130" s="6">
        <f t="shared" si="61"/>
        <v>0.515625</v>
      </c>
      <c r="I130" s="6">
        <f t="shared" si="62"/>
        <v>0.8250000000000001</v>
      </c>
      <c r="J130" s="6">
        <f t="shared" si="63"/>
        <v>3.609375</v>
      </c>
      <c r="K130" s="6">
        <f t="shared" si="64"/>
        <v>3.3</v>
      </c>
      <c r="O130" s="6">
        <f aca="true" t="shared" si="65" ref="O130:O142">F130+G130</f>
        <v>4.125</v>
      </c>
      <c r="P130" s="6">
        <f aca="true" t="shared" si="66" ref="P130:P142">F130+J130-M130</f>
        <v>3.609375</v>
      </c>
      <c r="Q130" s="6">
        <f aca="true" t="shared" si="67" ref="Q130:Q142">F130+K130-N130</f>
        <v>3.3</v>
      </c>
    </row>
    <row r="131" spans="1:17" ht="11.25">
      <c r="A131" s="1">
        <v>40299</v>
      </c>
      <c r="B131" t="s">
        <v>49</v>
      </c>
      <c r="C131" t="s">
        <v>12</v>
      </c>
      <c r="D131" s="1">
        <f aca="true" t="shared" si="68" ref="D131:D141">A130</f>
        <v>40118</v>
      </c>
      <c r="E131" s="3">
        <v>8.25</v>
      </c>
      <c r="G131" s="8">
        <f t="shared" si="60"/>
        <v>4.125</v>
      </c>
      <c r="H131" s="6">
        <f t="shared" si="61"/>
        <v>0.515625</v>
      </c>
      <c r="I131" s="6">
        <f t="shared" si="62"/>
        <v>0.8250000000000001</v>
      </c>
      <c r="J131" s="6">
        <f t="shared" si="63"/>
        <v>3.609375</v>
      </c>
      <c r="K131" s="6">
        <f t="shared" si="64"/>
        <v>3.3</v>
      </c>
      <c r="O131" s="6">
        <f t="shared" si="65"/>
        <v>4.125</v>
      </c>
      <c r="P131" s="6">
        <f t="shared" si="66"/>
        <v>3.609375</v>
      </c>
      <c r="Q131" s="6">
        <f t="shared" si="67"/>
        <v>3.3</v>
      </c>
    </row>
    <row r="132" spans="1:17" ht="11.25">
      <c r="A132" s="1">
        <v>40483</v>
      </c>
      <c r="B132" t="s">
        <v>49</v>
      </c>
      <c r="C132" t="s">
        <v>12</v>
      </c>
      <c r="D132" s="1">
        <f t="shared" si="68"/>
        <v>40299</v>
      </c>
      <c r="E132" s="3">
        <v>8.25</v>
      </c>
      <c r="G132" s="8">
        <f t="shared" si="60"/>
        <v>4.125</v>
      </c>
      <c r="H132" s="6">
        <f t="shared" si="61"/>
        <v>0.515625</v>
      </c>
      <c r="I132" s="6">
        <f t="shared" si="62"/>
        <v>0.8250000000000001</v>
      </c>
      <c r="J132" s="6">
        <f t="shared" si="63"/>
        <v>3.609375</v>
      </c>
      <c r="K132" s="6">
        <f t="shared" si="64"/>
        <v>3.3</v>
      </c>
      <c r="O132" s="6">
        <f t="shared" si="65"/>
        <v>4.125</v>
      </c>
      <c r="P132" s="6">
        <f t="shared" si="66"/>
        <v>3.609375</v>
      </c>
      <c r="Q132" s="6">
        <f t="shared" si="67"/>
        <v>3.3</v>
      </c>
    </row>
    <row r="133" spans="1:17" ht="11.25">
      <c r="A133" s="1">
        <v>40664</v>
      </c>
      <c r="B133" t="s">
        <v>49</v>
      </c>
      <c r="C133" t="s">
        <v>12</v>
      </c>
      <c r="D133" s="1">
        <f t="shared" si="68"/>
        <v>40483</v>
      </c>
      <c r="E133" s="3">
        <v>8.25</v>
      </c>
      <c r="G133" s="8">
        <f t="shared" si="60"/>
        <v>4.125</v>
      </c>
      <c r="H133" s="6">
        <f t="shared" si="61"/>
        <v>0.515625</v>
      </c>
      <c r="I133" s="6">
        <f t="shared" si="62"/>
        <v>0.8250000000000001</v>
      </c>
      <c r="J133" s="6">
        <f t="shared" si="63"/>
        <v>3.609375</v>
      </c>
      <c r="K133" s="6">
        <f t="shared" si="64"/>
        <v>3.3</v>
      </c>
      <c r="O133" s="6">
        <f t="shared" si="65"/>
        <v>4.125</v>
      </c>
      <c r="P133" s="6">
        <f t="shared" si="66"/>
        <v>3.609375</v>
      </c>
      <c r="Q133" s="6">
        <f t="shared" si="67"/>
        <v>3.3</v>
      </c>
    </row>
    <row r="134" spans="1:17" ht="11.25">
      <c r="A134" s="1">
        <v>40848</v>
      </c>
      <c r="B134" t="s">
        <v>49</v>
      </c>
      <c r="C134" t="s">
        <v>12</v>
      </c>
      <c r="D134" s="1">
        <f t="shared" si="68"/>
        <v>40664</v>
      </c>
      <c r="E134" s="3">
        <v>8.25</v>
      </c>
      <c r="G134" s="8">
        <f t="shared" si="60"/>
        <v>4.125</v>
      </c>
      <c r="H134" s="6">
        <f t="shared" si="61"/>
        <v>0.515625</v>
      </c>
      <c r="I134" s="6">
        <f t="shared" si="62"/>
        <v>0.8250000000000001</v>
      </c>
      <c r="J134" s="6">
        <f t="shared" si="63"/>
        <v>3.609375</v>
      </c>
      <c r="K134" s="6">
        <f t="shared" si="64"/>
        <v>3.3</v>
      </c>
      <c r="O134" s="6">
        <f t="shared" si="65"/>
        <v>4.125</v>
      </c>
      <c r="P134" s="6">
        <f t="shared" si="66"/>
        <v>3.609375</v>
      </c>
      <c r="Q134" s="6">
        <f t="shared" si="67"/>
        <v>3.3</v>
      </c>
    </row>
    <row r="135" spans="1:17" ht="11.25">
      <c r="A135" s="1">
        <v>41030</v>
      </c>
      <c r="B135" t="s">
        <v>49</v>
      </c>
      <c r="C135" t="s">
        <v>12</v>
      </c>
      <c r="D135" s="1">
        <f t="shared" si="68"/>
        <v>40848</v>
      </c>
      <c r="E135" s="3">
        <v>8.25</v>
      </c>
      <c r="G135" s="8">
        <f t="shared" si="60"/>
        <v>4.125</v>
      </c>
      <c r="H135" s="6">
        <f t="shared" si="61"/>
        <v>0.515625</v>
      </c>
      <c r="I135" s="6">
        <f t="shared" si="62"/>
        <v>0.8250000000000001</v>
      </c>
      <c r="J135" s="6">
        <f t="shared" si="63"/>
        <v>3.609375</v>
      </c>
      <c r="K135" s="6">
        <f t="shared" si="64"/>
        <v>3.3</v>
      </c>
      <c r="O135" s="6">
        <f t="shared" si="65"/>
        <v>4.125</v>
      </c>
      <c r="P135" s="6">
        <f t="shared" si="66"/>
        <v>3.609375</v>
      </c>
      <c r="Q135" s="6">
        <f t="shared" si="67"/>
        <v>3.3</v>
      </c>
    </row>
    <row r="136" spans="1:17" ht="11.25">
      <c r="A136" s="1">
        <v>41214</v>
      </c>
      <c r="B136" t="s">
        <v>49</v>
      </c>
      <c r="C136" t="s">
        <v>12</v>
      </c>
      <c r="D136" s="1">
        <f t="shared" si="68"/>
        <v>41030</v>
      </c>
      <c r="E136" s="3">
        <v>8.25</v>
      </c>
      <c r="G136" s="8">
        <f t="shared" si="60"/>
        <v>4.125</v>
      </c>
      <c r="H136" s="6">
        <f t="shared" si="61"/>
        <v>0.515625</v>
      </c>
      <c r="I136" s="6">
        <f t="shared" si="62"/>
        <v>0.8250000000000001</v>
      </c>
      <c r="J136" s="6">
        <f t="shared" si="63"/>
        <v>3.609375</v>
      </c>
      <c r="K136" s="6">
        <f t="shared" si="64"/>
        <v>3.3</v>
      </c>
      <c r="O136" s="6">
        <f t="shared" si="65"/>
        <v>4.125</v>
      </c>
      <c r="P136" s="6">
        <f t="shared" si="66"/>
        <v>3.609375</v>
      </c>
      <c r="Q136" s="6">
        <f t="shared" si="67"/>
        <v>3.3</v>
      </c>
    </row>
    <row r="137" spans="1:17" ht="11.25">
      <c r="A137" s="1">
        <v>41395</v>
      </c>
      <c r="B137" t="s">
        <v>49</v>
      </c>
      <c r="C137" t="s">
        <v>12</v>
      </c>
      <c r="D137" s="1">
        <f t="shared" si="68"/>
        <v>41214</v>
      </c>
      <c r="E137" s="3">
        <v>8.25</v>
      </c>
      <c r="G137" s="8">
        <f t="shared" si="60"/>
        <v>4.125</v>
      </c>
      <c r="H137" s="6">
        <f t="shared" si="61"/>
        <v>0.515625</v>
      </c>
      <c r="I137" s="6">
        <f t="shared" si="62"/>
        <v>0.8250000000000001</v>
      </c>
      <c r="J137" s="6">
        <f t="shared" si="63"/>
        <v>3.609375</v>
      </c>
      <c r="K137" s="6">
        <f t="shared" si="64"/>
        <v>3.3</v>
      </c>
      <c r="O137" s="6">
        <f t="shared" si="65"/>
        <v>4.125</v>
      </c>
      <c r="P137" s="6">
        <f t="shared" si="66"/>
        <v>3.609375</v>
      </c>
      <c r="Q137" s="6">
        <f t="shared" si="67"/>
        <v>3.3</v>
      </c>
    </row>
    <row r="138" spans="1:17" ht="11.25">
      <c r="A138" s="1">
        <v>41579</v>
      </c>
      <c r="B138" t="s">
        <v>49</v>
      </c>
      <c r="C138" t="s">
        <v>12</v>
      </c>
      <c r="D138" s="1">
        <f t="shared" si="68"/>
        <v>41395</v>
      </c>
      <c r="E138" s="3">
        <v>8.25</v>
      </c>
      <c r="G138" s="8">
        <f t="shared" si="60"/>
        <v>4.125</v>
      </c>
      <c r="H138" s="6">
        <f t="shared" si="61"/>
        <v>0.515625</v>
      </c>
      <c r="I138" s="6">
        <f t="shared" si="62"/>
        <v>0.8250000000000001</v>
      </c>
      <c r="J138" s="6">
        <f t="shared" si="63"/>
        <v>3.609375</v>
      </c>
      <c r="K138" s="6">
        <f t="shared" si="64"/>
        <v>3.3</v>
      </c>
      <c r="O138" s="6">
        <f t="shared" si="65"/>
        <v>4.125</v>
      </c>
      <c r="P138" s="6">
        <f t="shared" si="66"/>
        <v>3.609375</v>
      </c>
      <c r="Q138" s="6">
        <f t="shared" si="67"/>
        <v>3.3</v>
      </c>
    </row>
    <row r="139" spans="1:17" ht="11.25">
      <c r="A139" s="1">
        <v>41760</v>
      </c>
      <c r="B139" t="s">
        <v>49</v>
      </c>
      <c r="C139" t="s">
        <v>12</v>
      </c>
      <c r="D139" s="1">
        <f t="shared" si="68"/>
        <v>41579</v>
      </c>
      <c r="E139" s="3">
        <v>8.25</v>
      </c>
      <c r="G139" s="8">
        <f t="shared" si="60"/>
        <v>4.125</v>
      </c>
      <c r="H139" s="6">
        <f t="shared" si="61"/>
        <v>0.515625</v>
      </c>
      <c r="I139" s="6">
        <f t="shared" si="62"/>
        <v>0.8250000000000001</v>
      </c>
      <c r="J139" s="6">
        <f t="shared" si="63"/>
        <v>3.609375</v>
      </c>
      <c r="K139" s="6">
        <f t="shared" si="64"/>
        <v>3.3</v>
      </c>
      <c r="O139" s="6">
        <f t="shared" si="65"/>
        <v>4.125</v>
      </c>
      <c r="P139" s="6">
        <f t="shared" si="66"/>
        <v>3.609375</v>
      </c>
      <c r="Q139" s="6">
        <f t="shared" si="67"/>
        <v>3.3</v>
      </c>
    </row>
    <row r="140" spans="1:17" ht="11.25">
      <c r="A140" s="1">
        <v>41944</v>
      </c>
      <c r="B140" t="s">
        <v>49</v>
      </c>
      <c r="C140" t="s">
        <v>12</v>
      </c>
      <c r="D140" s="1">
        <f t="shared" si="68"/>
        <v>41760</v>
      </c>
      <c r="E140" s="3">
        <v>8.25</v>
      </c>
      <c r="G140" s="8">
        <f t="shared" si="60"/>
        <v>4.125</v>
      </c>
      <c r="H140" s="6">
        <f t="shared" si="61"/>
        <v>0.515625</v>
      </c>
      <c r="I140" s="6">
        <f t="shared" si="62"/>
        <v>0.8250000000000001</v>
      </c>
      <c r="J140" s="6">
        <f t="shared" si="63"/>
        <v>3.609375</v>
      </c>
      <c r="K140" s="6">
        <f t="shared" si="64"/>
        <v>3.3</v>
      </c>
      <c r="O140" s="6">
        <f t="shared" si="65"/>
        <v>4.125</v>
      </c>
      <c r="P140" s="6">
        <f t="shared" si="66"/>
        <v>3.609375</v>
      </c>
      <c r="Q140" s="6">
        <f t="shared" si="67"/>
        <v>3.3</v>
      </c>
    </row>
    <row r="141" spans="1:17" ht="11.25">
      <c r="A141" s="1">
        <v>42125</v>
      </c>
      <c r="B141" t="s">
        <v>49</v>
      </c>
      <c r="C141" t="s">
        <v>12</v>
      </c>
      <c r="D141" s="1">
        <f t="shared" si="68"/>
        <v>41944</v>
      </c>
      <c r="E141" s="3">
        <v>8.25</v>
      </c>
      <c r="G141" s="8">
        <f t="shared" si="60"/>
        <v>4.125</v>
      </c>
      <c r="H141" s="6">
        <f t="shared" si="61"/>
        <v>0.515625</v>
      </c>
      <c r="I141" s="6">
        <f t="shared" si="62"/>
        <v>0.8250000000000001</v>
      </c>
      <c r="J141" s="6">
        <f t="shared" si="63"/>
        <v>3.609375</v>
      </c>
      <c r="K141" s="6">
        <f t="shared" si="64"/>
        <v>3.3</v>
      </c>
      <c r="O141" s="6">
        <f t="shared" si="65"/>
        <v>4.125</v>
      </c>
      <c r="P141" s="6">
        <f t="shared" si="66"/>
        <v>3.609375</v>
      </c>
      <c r="Q141" s="6">
        <f t="shared" si="67"/>
        <v>3.3</v>
      </c>
    </row>
    <row r="142" spans="1:17" ht="11.25">
      <c r="A142" s="1">
        <v>42125</v>
      </c>
      <c r="B142" t="s">
        <v>49</v>
      </c>
      <c r="C142" t="s">
        <v>13</v>
      </c>
      <c r="F142" s="4">
        <v>100</v>
      </c>
      <c r="G142" s="8">
        <f t="shared" si="60"/>
        <v>0</v>
      </c>
      <c r="H142" s="6">
        <f t="shared" si="61"/>
        <v>0</v>
      </c>
      <c r="I142" s="6">
        <f t="shared" si="62"/>
        <v>0</v>
      </c>
      <c r="J142" s="6">
        <f t="shared" si="63"/>
        <v>0</v>
      </c>
      <c r="K142" s="6">
        <f t="shared" si="64"/>
        <v>0</v>
      </c>
      <c r="O142" s="6">
        <f t="shared" si="65"/>
        <v>100</v>
      </c>
      <c r="P142" s="6">
        <f t="shared" si="66"/>
        <v>100</v>
      </c>
      <c r="Q142" s="6">
        <f t="shared" si="67"/>
        <v>100</v>
      </c>
    </row>
    <row r="143" ht="12" thickBot="1"/>
    <row r="144" spans="15:18" ht="12" thickBot="1">
      <c r="O144" s="18">
        <f>_XLL.TIR.X(O129:O142,$A$129:$A$142,1)*100</f>
        <v>8.873706683516502</v>
      </c>
      <c r="P144" s="19">
        <f>_XLL.TIR.X(P129:P142,$A$129:$A$142,1)*100</f>
        <v>7.788855209946632</v>
      </c>
      <c r="Q144" s="19">
        <f>_XLL.TIR.X(Q129:Q142,$A$129:$A$142,1)*100</f>
        <v>7.140537723898888</v>
      </c>
      <c r="R144" s="20">
        <f>_XLL.DURATA.M(A129,A142,E141/100,O144/100,2,1)</f>
        <v>4.464732926625473</v>
      </c>
    </row>
    <row r="146" spans="1:24" ht="11.25">
      <c r="A146" s="1">
        <f>E2</f>
        <v>39996</v>
      </c>
      <c r="B146" t="s">
        <v>51</v>
      </c>
      <c r="C146" t="s">
        <v>11</v>
      </c>
      <c r="D146" s="1">
        <v>39840</v>
      </c>
      <c r="E146">
        <v>3.375</v>
      </c>
      <c r="F146" s="58">
        <f>Rendimenti!D24</f>
        <v>101.1</v>
      </c>
      <c r="G146" s="8">
        <f>E146*_XLL.FRAZIONE.ANNO(D146,A146,1)</f>
        <v>1.4424657534246577</v>
      </c>
      <c r="H146" s="6">
        <f>G146*0.125</f>
        <v>0.1803082191780822</v>
      </c>
      <c r="I146" s="6">
        <f>G146*0.2</f>
        <v>0.28849315068493153</v>
      </c>
      <c r="J146" s="6">
        <f>G146-H146</f>
        <v>1.2621575342465754</v>
      </c>
      <c r="K146" s="6">
        <f>G146-I146</f>
        <v>1.1539726027397261</v>
      </c>
      <c r="L146" s="6">
        <f>(100-T146)*X146/W146</f>
        <v>0.3542168674698845</v>
      </c>
      <c r="M146" s="6">
        <f>L146*0.125</f>
        <v>0.044277108433735564</v>
      </c>
      <c r="N146" s="6">
        <f>L146*0.2</f>
        <v>0.0708433734939769</v>
      </c>
      <c r="O146" s="6">
        <f>-(F146+G146)</f>
        <v>-102.54246575342465</v>
      </c>
      <c r="P146" s="6">
        <f>-(F146+J146-M146)</f>
        <v>-102.31788042581283</v>
      </c>
      <c r="Q146" s="6">
        <f>-(F146+K146-N146)</f>
        <v>-102.18312922924575</v>
      </c>
      <c r="T146" s="4">
        <v>99.6</v>
      </c>
      <c r="U146" s="1">
        <v>38379</v>
      </c>
      <c r="V146" s="1">
        <v>40205</v>
      </c>
      <c r="W146" s="9">
        <f>V146-U146</f>
        <v>1826</v>
      </c>
      <c r="X146" s="9">
        <f>A146-U146</f>
        <v>1617</v>
      </c>
    </row>
    <row r="147" spans="1:17" ht="11.25">
      <c r="A147" s="1">
        <v>40205</v>
      </c>
      <c r="B147" t="s">
        <v>51</v>
      </c>
      <c r="C147" t="s">
        <v>12</v>
      </c>
      <c r="D147" s="1">
        <f>D146</f>
        <v>39840</v>
      </c>
      <c r="E147">
        <v>3.375</v>
      </c>
      <c r="G147" s="8">
        <f>E147*_XLL.FRAZIONE.ANNO(D147,A147,1)</f>
        <v>3.375</v>
      </c>
      <c r="H147" s="6">
        <f>G147*0.125</f>
        <v>0.421875</v>
      </c>
      <c r="I147" s="6">
        <f>G147*0.2</f>
        <v>0.675</v>
      </c>
      <c r="J147" s="6">
        <f>G147-H147</f>
        <v>2.953125</v>
      </c>
      <c r="K147" s="6">
        <f>G147-I147</f>
        <v>2.7</v>
      </c>
      <c r="O147" s="6">
        <f>F147+G147</f>
        <v>3.375</v>
      </c>
      <c r="P147" s="6">
        <f>F147+J147-M147</f>
        <v>2.953125</v>
      </c>
      <c r="Q147" s="6">
        <f>F147+K147-N147</f>
        <v>2.7</v>
      </c>
    </row>
    <row r="148" spans="1:24" ht="11.25">
      <c r="A148" s="1">
        <v>40205</v>
      </c>
      <c r="B148" t="s">
        <v>51</v>
      </c>
      <c r="C148" t="s">
        <v>13</v>
      </c>
      <c r="F148" s="4">
        <v>100</v>
      </c>
      <c r="G148" s="8">
        <f>E148*_XLL.FRAZIONE.ANNO(D148,A148,1)</f>
        <v>0</v>
      </c>
      <c r="H148" s="6">
        <f>G148*0.125</f>
        <v>0</v>
      </c>
      <c r="I148" s="6">
        <f>G148*0.2</f>
        <v>0</v>
      </c>
      <c r="J148" s="6">
        <f>G148-H148</f>
        <v>0</v>
      </c>
      <c r="K148" s="6">
        <f>G148-I148</f>
        <v>0</v>
      </c>
      <c r="L148" s="6">
        <f>(100-T148)*X148/W148</f>
        <v>0.40000000000000563</v>
      </c>
      <c r="M148" s="6">
        <f>L148*0.125</f>
        <v>0.050000000000000704</v>
      </c>
      <c r="N148" s="6">
        <f>L148*0.2</f>
        <v>0.08000000000000113</v>
      </c>
      <c r="O148" s="6">
        <f>F148+G148</f>
        <v>100</v>
      </c>
      <c r="P148" s="6">
        <f>F148+J148-M148</f>
        <v>99.95</v>
      </c>
      <c r="Q148" s="6">
        <f>F148+K148-N148</f>
        <v>99.92</v>
      </c>
      <c r="T148" s="4">
        <v>99.6</v>
      </c>
      <c r="U148" s="1">
        <v>38379</v>
      </c>
      <c r="V148" s="1">
        <v>40205</v>
      </c>
      <c r="W148" s="9">
        <f>V148-U148</f>
        <v>1826</v>
      </c>
      <c r="X148" s="9">
        <f>A148-U148</f>
        <v>1826</v>
      </c>
    </row>
    <row r="149" ht="12" thickBot="1"/>
    <row r="150" spans="15:18" ht="12" thickBot="1">
      <c r="O150" s="18">
        <f>_XLL.TIR.X(O146:O148,$A$146:$A$148,1)*100</f>
        <v>1.4221910387277603</v>
      </c>
      <c r="P150" s="19">
        <f>_XLL.TIR.X(P146:P148,$A$146:$A$148,1)*100</f>
        <v>1.0010551661252975</v>
      </c>
      <c r="Q150" s="19">
        <f>_XLL.TIR.X(Q146:Q148,$A$146:$A$148,1)*100</f>
        <v>0.7478464394807816</v>
      </c>
      <c r="R150" s="20">
        <f>_XLL.DURATA.M(A146,A148,E147/100,O150/100,1,1)</f>
        <v>0.5645734270396316</v>
      </c>
    </row>
    <row r="152" spans="1:24" ht="11.25">
      <c r="A152" s="1">
        <f>E2</f>
        <v>39996</v>
      </c>
      <c r="B152" t="s">
        <v>52</v>
      </c>
      <c r="C152" t="s">
        <v>11</v>
      </c>
      <c r="D152" s="1">
        <v>39651</v>
      </c>
      <c r="E152" s="3">
        <v>5</v>
      </c>
      <c r="F152" s="58">
        <f>Rendimenti!D25</f>
        <v>103.84</v>
      </c>
      <c r="G152" s="8">
        <f aca="true" t="shared" si="69" ref="G152:G158">E152*_XLL.FRAZIONE.ANNO(D152,A152,1)</f>
        <v>4.726027397260274</v>
      </c>
      <c r="H152" s="6">
        <f aca="true" t="shared" si="70" ref="H152:H158">G152*0.125</f>
        <v>0.5907534246575342</v>
      </c>
      <c r="I152" s="6">
        <f aca="true" t="shared" si="71" ref="I152:I158">G152*0.2</f>
        <v>0.9452054794520548</v>
      </c>
      <c r="J152" s="6">
        <f aca="true" t="shared" si="72" ref="J152:J158">G152-H152</f>
        <v>4.135273972602739</v>
      </c>
      <c r="K152" s="6">
        <f aca="true" t="shared" si="73" ref="K152:K158">G152-I152</f>
        <v>3.780821917808219</v>
      </c>
      <c r="L152" s="6">
        <f>(100-T152)*X152/W152</f>
        <v>0.48160963591568706</v>
      </c>
      <c r="M152" s="6">
        <f>L152*0.125</f>
        <v>0.06020120448946088</v>
      </c>
      <c r="N152" s="6">
        <f>L152*0.2</f>
        <v>0.09632192718313742</v>
      </c>
      <c r="O152" s="6">
        <f>-(F152+G152)</f>
        <v>-108.56602739726027</v>
      </c>
      <c r="P152" s="6">
        <f>-(F152+J152-M152)</f>
        <v>-107.91507276811328</v>
      </c>
      <c r="Q152" s="6">
        <f>-(F152+K152-N152)</f>
        <v>-107.52449999062509</v>
      </c>
      <c r="T152" s="4">
        <v>99.19</v>
      </c>
      <c r="U152" s="1">
        <v>37824</v>
      </c>
      <c r="V152" s="1">
        <v>41477</v>
      </c>
      <c r="W152" s="9">
        <f>V152-U152</f>
        <v>3653</v>
      </c>
      <c r="X152" s="9">
        <f>A152-U152</f>
        <v>2172</v>
      </c>
    </row>
    <row r="153" spans="1:17" ht="11.25">
      <c r="A153" s="1">
        <v>40016</v>
      </c>
      <c r="B153" t="s">
        <v>52</v>
      </c>
      <c r="C153" t="s">
        <v>12</v>
      </c>
      <c r="D153" s="1">
        <f>D152</f>
        <v>39651</v>
      </c>
      <c r="E153" s="3">
        <v>5</v>
      </c>
      <c r="G153" s="8">
        <f t="shared" si="69"/>
        <v>5</v>
      </c>
      <c r="H153" s="6">
        <f t="shared" si="70"/>
        <v>0.625</v>
      </c>
      <c r="I153" s="6">
        <f t="shared" si="71"/>
        <v>1</v>
      </c>
      <c r="J153" s="6">
        <f t="shared" si="72"/>
        <v>4.375</v>
      </c>
      <c r="K153" s="6">
        <f t="shared" si="73"/>
        <v>4</v>
      </c>
      <c r="O153" s="6">
        <f aca="true" t="shared" si="74" ref="O153:O158">F153+G153</f>
        <v>5</v>
      </c>
      <c r="P153" s="6">
        <f aca="true" t="shared" si="75" ref="P153:P158">F153+J153-M153</f>
        <v>4.375</v>
      </c>
      <c r="Q153" s="6">
        <f aca="true" t="shared" si="76" ref="Q153:Q158">F153+K153-N153</f>
        <v>4</v>
      </c>
    </row>
    <row r="154" spans="1:17" ht="11.25">
      <c r="A154" s="1">
        <v>40381</v>
      </c>
      <c r="B154" t="s">
        <v>52</v>
      </c>
      <c r="C154" t="s">
        <v>12</v>
      </c>
      <c r="D154" s="1">
        <f>A153</f>
        <v>40016</v>
      </c>
      <c r="E154" s="3">
        <v>5</v>
      </c>
      <c r="G154" s="8">
        <f t="shared" si="69"/>
        <v>5</v>
      </c>
      <c r="H154" s="6">
        <f t="shared" si="70"/>
        <v>0.625</v>
      </c>
      <c r="I154" s="6">
        <f t="shared" si="71"/>
        <v>1</v>
      </c>
      <c r="J154" s="6">
        <f t="shared" si="72"/>
        <v>4.375</v>
      </c>
      <c r="K154" s="6">
        <f t="shared" si="73"/>
        <v>4</v>
      </c>
      <c r="O154" s="6">
        <f t="shared" si="74"/>
        <v>5</v>
      </c>
      <c r="P154" s="6">
        <f t="shared" si="75"/>
        <v>4.375</v>
      </c>
      <c r="Q154" s="6">
        <f t="shared" si="76"/>
        <v>4</v>
      </c>
    </row>
    <row r="155" spans="1:17" ht="11.25">
      <c r="A155" s="1">
        <v>40746</v>
      </c>
      <c r="B155" t="s">
        <v>52</v>
      </c>
      <c r="C155" t="s">
        <v>12</v>
      </c>
      <c r="D155" s="1">
        <f>A154</f>
        <v>40381</v>
      </c>
      <c r="E155" s="3">
        <v>5</v>
      </c>
      <c r="G155" s="8">
        <f t="shared" si="69"/>
        <v>5</v>
      </c>
      <c r="H155" s="6">
        <f t="shared" si="70"/>
        <v>0.625</v>
      </c>
      <c r="I155" s="6">
        <f t="shared" si="71"/>
        <v>1</v>
      </c>
      <c r="J155" s="6">
        <f t="shared" si="72"/>
        <v>4.375</v>
      </c>
      <c r="K155" s="6">
        <f t="shared" si="73"/>
        <v>4</v>
      </c>
      <c r="O155" s="6">
        <f t="shared" si="74"/>
        <v>5</v>
      </c>
      <c r="P155" s="6">
        <f t="shared" si="75"/>
        <v>4.375</v>
      </c>
      <c r="Q155" s="6">
        <f t="shared" si="76"/>
        <v>4</v>
      </c>
    </row>
    <row r="156" spans="1:17" ht="11.25">
      <c r="A156" s="1">
        <v>41112</v>
      </c>
      <c r="B156" t="s">
        <v>52</v>
      </c>
      <c r="C156" t="s">
        <v>12</v>
      </c>
      <c r="D156" s="1">
        <f>A155</f>
        <v>40746</v>
      </c>
      <c r="E156" s="3">
        <v>5</v>
      </c>
      <c r="G156" s="8">
        <f t="shared" si="69"/>
        <v>5</v>
      </c>
      <c r="H156" s="6">
        <f t="shared" si="70"/>
        <v>0.625</v>
      </c>
      <c r="I156" s="6">
        <f t="shared" si="71"/>
        <v>1</v>
      </c>
      <c r="J156" s="6">
        <f t="shared" si="72"/>
        <v>4.375</v>
      </c>
      <c r="K156" s="6">
        <f t="shared" si="73"/>
        <v>4</v>
      </c>
      <c r="O156" s="6">
        <f t="shared" si="74"/>
        <v>5</v>
      </c>
      <c r="P156" s="6">
        <f t="shared" si="75"/>
        <v>4.375</v>
      </c>
      <c r="Q156" s="6">
        <f t="shared" si="76"/>
        <v>4</v>
      </c>
    </row>
    <row r="157" spans="1:17" ht="11.25">
      <c r="A157" s="1">
        <v>41477</v>
      </c>
      <c r="B157" t="s">
        <v>52</v>
      </c>
      <c r="C157" t="s">
        <v>12</v>
      </c>
      <c r="D157" s="1">
        <f>A156</f>
        <v>41112</v>
      </c>
      <c r="E157" s="3">
        <v>5</v>
      </c>
      <c r="G157" s="8">
        <f t="shared" si="69"/>
        <v>5</v>
      </c>
      <c r="H157" s="6">
        <f t="shared" si="70"/>
        <v>0.625</v>
      </c>
      <c r="I157" s="6">
        <f t="shared" si="71"/>
        <v>1</v>
      </c>
      <c r="J157" s="6">
        <f t="shared" si="72"/>
        <v>4.375</v>
      </c>
      <c r="K157" s="6">
        <f t="shared" si="73"/>
        <v>4</v>
      </c>
      <c r="O157" s="6">
        <f t="shared" si="74"/>
        <v>5</v>
      </c>
      <c r="P157" s="6">
        <f t="shared" si="75"/>
        <v>4.375</v>
      </c>
      <c r="Q157" s="6">
        <f t="shared" si="76"/>
        <v>4</v>
      </c>
    </row>
    <row r="158" spans="1:24" ht="11.25">
      <c r="A158" s="1">
        <v>41477</v>
      </c>
      <c r="B158" t="s">
        <v>52</v>
      </c>
      <c r="C158" t="s">
        <v>13</v>
      </c>
      <c r="F158" s="4">
        <v>100</v>
      </c>
      <c r="G158" s="8">
        <f t="shared" si="69"/>
        <v>0</v>
      </c>
      <c r="H158" s="6">
        <f t="shared" si="70"/>
        <v>0</v>
      </c>
      <c r="I158" s="6">
        <f t="shared" si="71"/>
        <v>0</v>
      </c>
      <c r="J158" s="6">
        <f t="shared" si="72"/>
        <v>0</v>
      </c>
      <c r="K158" s="6">
        <f t="shared" si="73"/>
        <v>0</v>
      </c>
      <c r="L158" s="6">
        <f>(100-T158)*X158/W158</f>
        <v>0.8100000000000023</v>
      </c>
      <c r="M158" s="6">
        <f>L158*0.125</f>
        <v>0.10125000000000028</v>
      </c>
      <c r="N158" s="6">
        <f>L158*0.2</f>
        <v>0.16200000000000048</v>
      </c>
      <c r="O158" s="6">
        <f t="shared" si="74"/>
        <v>100</v>
      </c>
      <c r="P158" s="6">
        <f t="shared" si="75"/>
        <v>99.89875</v>
      </c>
      <c r="Q158" s="6">
        <f t="shared" si="76"/>
        <v>99.838</v>
      </c>
      <c r="T158" s="4">
        <v>99.19</v>
      </c>
      <c r="U158" s="1">
        <v>37824</v>
      </c>
      <c r="V158" s="1">
        <v>41477</v>
      </c>
      <c r="W158" s="9">
        <f>V158-U158</f>
        <v>3653</v>
      </c>
      <c r="X158" s="9">
        <f>A158-U158</f>
        <v>3653</v>
      </c>
    </row>
    <row r="159" ht="12" thickBot="1"/>
    <row r="160" spans="15:18" ht="12" thickBot="1">
      <c r="O160" s="18">
        <f>_XLL.TIR.X(O152:O158,$A$152:$A$158,1)*100</f>
        <v>3.9524156600236893</v>
      </c>
      <c r="P160" s="19">
        <f>_XLL.TIR.X(P152:P158,$A$152:$A$158,1)*100</f>
        <v>3.3358875662088394</v>
      </c>
      <c r="Q160" s="19">
        <f>_XLL.TIR.X(Q152:Q158,$A$152:$A$158,1)*100</f>
        <v>2.965468540787697</v>
      </c>
      <c r="R160" s="20">
        <f>_XLL.DURATA.M(A152,A158,E157/100,O160/100,1,1)</f>
        <v>3.475058376717629</v>
      </c>
    </row>
    <row r="162" spans="1:24" ht="11.25">
      <c r="A162" s="1">
        <f>E2</f>
        <v>39996</v>
      </c>
      <c r="B162" t="s">
        <v>53</v>
      </c>
      <c r="C162" t="s">
        <v>11</v>
      </c>
      <c r="D162" s="1">
        <v>39840</v>
      </c>
      <c r="E162" s="3">
        <v>4.25</v>
      </c>
      <c r="F162" s="58">
        <f>Rendimenti!D27</f>
        <v>94.54</v>
      </c>
      <c r="G162" s="8">
        <f aca="true" t="shared" si="77" ref="G162:G171">E162*_XLL.FRAZIONE.ANNO(D162,A162,1)</f>
        <v>1.8164383561643835</v>
      </c>
      <c r="H162" s="6">
        <f aca="true" t="shared" si="78" ref="H162:H171">G162*0.125</f>
        <v>0.22705479452054794</v>
      </c>
      <c r="I162" s="6">
        <f aca="true" t="shared" si="79" ref="I162:I171">G162*0.2</f>
        <v>0.36328767123287675</v>
      </c>
      <c r="J162" s="6">
        <f aca="true" t="shared" si="80" ref="J162:J171">G162-H162</f>
        <v>1.5893835616438357</v>
      </c>
      <c r="K162" s="6">
        <f aca="true" t="shared" si="81" ref="K162:K171">G162-I162</f>
        <v>1.4531506849315068</v>
      </c>
      <c r="L162" s="6">
        <f>(100-T162)*X162/W162</f>
        <v>0.4316427104722799</v>
      </c>
      <c r="M162" s="6">
        <f>L162*0.125</f>
        <v>0.05395533880903499</v>
      </c>
      <c r="N162" s="6">
        <f>L162*0.2</f>
        <v>0.08632854209445599</v>
      </c>
      <c r="O162" s="6">
        <f>-(F162+G162)</f>
        <v>-96.35643835616439</v>
      </c>
      <c r="P162" s="6">
        <f>-(F162+J162-M162)</f>
        <v>-96.07542822283482</v>
      </c>
      <c r="Q162" s="6">
        <f>-(F162+K162-N162)</f>
        <v>-95.90682214283706</v>
      </c>
      <c r="T162" s="4">
        <v>98.83</v>
      </c>
      <c r="U162" s="1">
        <v>38379</v>
      </c>
      <c r="V162" s="1">
        <v>42762</v>
      </c>
      <c r="W162" s="9">
        <f>V162-U162</f>
        <v>4383</v>
      </c>
      <c r="X162" s="9">
        <f>A162-U162</f>
        <v>1617</v>
      </c>
    </row>
    <row r="163" spans="1:17" ht="11.25">
      <c r="A163" s="1">
        <v>40205</v>
      </c>
      <c r="B163" t="s">
        <v>53</v>
      </c>
      <c r="C163" t="s">
        <v>12</v>
      </c>
      <c r="D163" s="1">
        <f>D162</f>
        <v>39840</v>
      </c>
      <c r="E163" s="3">
        <v>4.25</v>
      </c>
      <c r="G163" s="8">
        <f t="shared" si="77"/>
        <v>4.25</v>
      </c>
      <c r="H163" s="6">
        <f t="shared" si="78"/>
        <v>0.53125</v>
      </c>
      <c r="I163" s="6">
        <f t="shared" si="79"/>
        <v>0.8500000000000001</v>
      </c>
      <c r="J163" s="6">
        <f t="shared" si="80"/>
        <v>3.71875</v>
      </c>
      <c r="K163" s="6">
        <f t="shared" si="81"/>
        <v>3.4</v>
      </c>
      <c r="O163" s="6">
        <f aca="true" t="shared" si="82" ref="O163:O171">F163+G163</f>
        <v>4.25</v>
      </c>
      <c r="P163" s="6">
        <f aca="true" t="shared" si="83" ref="P163:P171">F163+J163-M163</f>
        <v>3.71875</v>
      </c>
      <c r="Q163" s="6">
        <f aca="true" t="shared" si="84" ref="Q163:Q171">F163+K163-N163</f>
        <v>3.4</v>
      </c>
    </row>
    <row r="164" spans="1:17" ht="11.25">
      <c r="A164" s="1">
        <v>40570</v>
      </c>
      <c r="B164" t="s">
        <v>53</v>
      </c>
      <c r="C164" t="s">
        <v>12</v>
      </c>
      <c r="D164" s="1">
        <f aca="true" t="shared" si="85" ref="D164:D170">A163</f>
        <v>40205</v>
      </c>
      <c r="E164" s="3">
        <v>4.25</v>
      </c>
      <c r="G164" s="8">
        <f t="shared" si="77"/>
        <v>4.25</v>
      </c>
      <c r="H164" s="6">
        <f t="shared" si="78"/>
        <v>0.53125</v>
      </c>
      <c r="I164" s="6">
        <f t="shared" si="79"/>
        <v>0.8500000000000001</v>
      </c>
      <c r="J164" s="6">
        <f t="shared" si="80"/>
        <v>3.71875</v>
      </c>
      <c r="K164" s="6">
        <f t="shared" si="81"/>
        <v>3.4</v>
      </c>
      <c r="O164" s="6">
        <f t="shared" si="82"/>
        <v>4.25</v>
      </c>
      <c r="P164" s="6">
        <f t="shared" si="83"/>
        <v>3.71875</v>
      </c>
      <c r="Q164" s="6">
        <f t="shared" si="84"/>
        <v>3.4</v>
      </c>
    </row>
    <row r="165" spans="1:17" ht="11.25">
      <c r="A165" s="1">
        <v>40935</v>
      </c>
      <c r="B165" t="s">
        <v>53</v>
      </c>
      <c r="C165" t="s">
        <v>12</v>
      </c>
      <c r="D165" s="1">
        <f t="shared" si="85"/>
        <v>40570</v>
      </c>
      <c r="E165" s="3">
        <v>4.25</v>
      </c>
      <c r="G165" s="8">
        <f t="shared" si="77"/>
        <v>4.25</v>
      </c>
      <c r="H165" s="6">
        <f t="shared" si="78"/>
        <v>0.53125</v>
      </c>
      <c r="I165" s="6">
        <f t="shared" si="79"/>
        <v>0.8500000000000001</v>
      </c>
      <c r="J165" s="6">
        <f t="shared" si="80"/>
        <v>3.71875</v>
      </c>
      <c r="K165" s="6">
        <f t="shared" si="81"/>
        <v>3.4</v>
      </c>
      <c r="O165" s="6">
        <f t="shared" si="82"/>
        <v>4.25</v>
      </c>
      <c r="P165" s="6">
        <f t="shared" si="83"/>
        <v>3.71875</v>
      </c>
      <c r="Q165" s="6">
        <f t="shared" si="84"/>
        <v>3.4</v>
      </c>
    </row>
    <row r="166" spans="1:17" ht="11.25">
      <c r="A166" s="1">
        <v>41301</v>
      </c>
      <c r="B166" t="s">
        <v>53</v>
      </c>
      <c r="C166" t="s">
        <v>12</v>
      </c>
      <c r="D166" s="1">
        <f t="shared" si="85"/>
        <v>40935</v>
      </c>
      <c r="E166" s="3">
        <v>4.25</v>
      </c>
      <c r="G166" s="8">
        <f t="shared" si="77"/>
        <v>4.25</v>
      </c>
      <c r="H166" s="6">
        <f t="shared" si="78"/>
        <v>0.53125</v>
      </c>
      <c r="I166" s="6">
        <f t="shared" si="79"/>
        <v>0.8500000000000001</v>
      </c>
      <c r="J166" s="6">
        <f t="shared" si="80"/>
        <v>3.71875</v>
      </c>
      <c r="K166" s="6">
        <f t="shared" si="81"/>
        <v>3.4</v>
      </c>
      <c r="O166" s="6">
        <f t="shared" si="82"/>
        <v>4.25</v>
      </c>
      <c r="P166" s="6">
        <f t="shared" si="83"/>
        <v>3.71875</v>
      </c>
      <c r="Q166" s="6">
        <f t="shared" si="84"/>
        <v>3.4</v>
      </c>
    </row>
    <row r="167" spans="1:17" ht="11.25">
      <c r="A167" s="1">
        <v>41666</v>
      </c>
      <c r="B167" t="s">
        <v>53</v>
      </c>
      <c r="C167" t="s">
        <v>12</v>
      </c>
      <c r="D167" s="1">
        <f t="shared" si="85"/>
        <v>41301</v>
      </c>
      <c r="E167" s="3">
        <v>4.25</v>
      </c>
      <c r="G167" s="8">
        <f t="shared" si="77"/>
        <v>4.25</v>
      </c>
      <c r="H167" s="6">
        <f t="shared" si="78"/>
        <v>0.53125</v>
      </c>
      <c r="I167" s="6">
        <f t="shared" si="79"/>
        <v>0.8500000000000001</v>
      </c>
      <c r="J167" s="6">
        <f t="shared" si="80"/>
        <v>3.71875</v>
      </c>
      <c r="K167" s="6">
        <f t="shared" si="81"/>
        <v>3.4</v>
      </c>
      <c r="O167" s="6">
        <f t="shared" si="82"/>
        <v>4.25</v>
      </c>
      <c r="P167" s="6">
        <f t="shared" si="83"/>
        <v>3.71875</v>
      </c>
      <c r="Q167" s="6">
        <f t="shared" si="84"/>
        <v>3.4</v>
      </c>
    </row>
    <row r="168" spans="1:17" ht="11.25">
      <c r="A168" s="1">
        <v>42031</v>
      </c>
      <c r="B168" t="s">
        <v>53</v>
      </c>
      <c r="C168" t="s">
        <v>12</v>
      </c>
      <c r="D168" s="1">
        <f t="shared" si="85"/>
        <v>41666</v>
      </c>
      <c r="E168" s="3">
        <v>4.25</v>
      </c>
      <c r="G168" s="8">
        <f t="shared" si="77"/>
        <v>4.25</v>
      </c>
      <c r="H168" s="6">
        <f t="shared" si="78"/>
        <v>0.53125</v>
      </c>
      <c r="I168" s="6">
        <f t="shared" si="79"/>
        <v>0.8500000000000001</v>
      </c>
      <c r="J168" s="6">
        <f t="shared" si="80"/>
        <v>3.71875</v>
      </c>
      <c r="K168" s="6">
        <f t="shared" si="81"/>
        <v>3.4</v>
      </c>
      <c r="O168" s="6">
        <f t="shared" si="82"/>
        <v>4.25</v>
      </c>
      <c r="P168" s="6">
        <f t="shared" si="83"/>
        <v>3.71875</v>
      </c>
      <c r="Q168" s="6">
        <f t="shared" si="84"/>
        <v>3.4</v>
      </c>
    </row>
    <row r="169" spans="1:17" ht="11.25">
      <c r="A169" s="1">
        <v>42396</v>
      </c>
      <c r="B169" t="s">
        <v>53</v>
      </c>
      <c r="C169" t="s">
        <v>12</v>
      </c>
      <c r="D169" s="1">
        <f t="shared" si="85"/>
        <v>42031</v>
      </c>
      <c r="E169" s="3">
        <v>4.25</v>
      </c>
      <c r="G169" s="8">
        <f t="shared" si="77"/>
        <v>4.25</v>
      </c>
      <c r="H169" s="6">
        <f t="shared" si="78"/>
        <v>0.53125</v>
      </c>
      <c r="I169" s="6">
        <f t="shared" si="79"/>
        <v>0.8500000000000001</v>
      </c>
      <c r="J169" s="6">
        <f t="shared" si="80"/>
        <v>3.71875</v>
      </c>
      <c r="K169" s="6">
        <f t="shared" si="81"/>
        <v>3.4</v>
      </c>
      <c r="O169" s="6">
        <f t="shared" si="82"/>
        <v>4.25</v>
      </c>
      <c r="P169" s="6">
        <f t="shared" si="83"/>
        <v>3.71875</v>
      </c>
      <c r="Q169" s="6">
        <f t="shared" si="84"/>
        <v>3.4</v>
      </c>
    </row>
    <row r="170" spans="1:17" ht="11.25">
      <c r="A170" s="1">
        <v>42762</v>
      </c>
      <c r="B170" t="s">
        <v>53</v>
      </c>
      <c r="C170" t="s">
        <v>12</v>
      </c>
      <c r="D170" s="1">
        <f t="shared" si="85"/>
        <v>42396</v>
      </c>
      <c r="E170" s="3">
        <v>4.25</v>
      </c>
      <c r="G170" s="8">
        <f t="shared" si="77"/>
        <v>4.25</v>
      </c>
      <c r="H170" s="6">
        <f t="shared" si="78"/>
        <v>0.53125</v>
      </c>
      <c r="I170" s="6">
        <f t="shared" si="79"/>
        <v>0.8500000000000001</v>
      </c>
      <c r="J170" s="6">
        <f t="shared" si="80"/>
        <v>3.71875</v>
      </c>
      <c r="K170" s="6">
        <f t="shared" si="81"/>
        <v>3.4</v>
      </c>
      <c r="O170" s="6">
        <f t="shared" si="82"/>
        <v>4.25</v>
      </c>
      <c r="P170" s="6">
        <f t="shared" si="83"/>
        <v>3.71875</v>
      </c>
      <c r="Q170" s="6">
        <f t="shared" si="84"/>
        <v>3.4</v>
      </c>
    </row>
    <row r="171" spans="1:24" ht="11.25">
      <c r="A171" s="1">
        <v>42762</v>
      </c>
      <c r="B171" t="s">
        <v>53</v>
      </c>
      <c r="C171" t="s">
        <v>13</v>
      </c>
      <c r="E171" s="3"/>
      <c r="F171" s="4">
        <v>100</v>
      </c>
      <c r="G171" s="8">
        <f t="shared" si="77"/>
        <v>0</v>
      </c>
      <c r="H171" s="6">
        <f t="shared" si="78"/>
        <v>0</v>
      </c>
      <c r="I171" s="6">
        <f t="shared" si="79"/>
        <v>0</v>
      </c>
      <c r="J171" s="6">
        <f t="shared" si="80"/>
        <v>0</v>
      </c>
      <c r="K171" s="6">
        <f t="shared" si="81"/>
        <v>0</v>
      </c>
      <c r="L171" s="6">
        <f>(100-T171)*X171/W171</f>
        <v>1.1700000000000017</v>
      </c>
      <c r="M171" s="6">
        <f>L171*0.125</f>
        <v>0.1462500000000002</v>
      </c>
      <c r="N171" s="6">
        <f>L171*0.2</f>
        <v>0.23400000000000035</v>
      </c>
      <c r="O171" s="6">
        <f t="shared" si="82"/>
        <v>100</v>
      </c>
      <c r="P171" s="6">
        <f t="shared" si="83"/>
        <v>99.85375</v>
      </c>
      <c r="Q171" s="6">
        <f t="shared" si="84"/>
        <v>99.766</v>
      </c>
      <c r="T171" s="4">
        <v>98.83</v>
      </c>
      <c r="U171" s="1">
        <v>38379</v>
      </c>
      <c r="V171" s="1">
        <v>42762</v>
      </c>
      <c r="W171" s="9">
        <f>V171-U171</f>
        <v>4383</v>
      </c>
      <c r="X171" s="9">
        <f>A171-U171</f>
        <v>4383</v>
      </c>
    </row>
    <row r="172" ht="12" thickBot="1"/>
    <row r="173" spans="15:18" ht="12" thickBot="1">
      <c r="O173" s="18">
        <f>_XLL.TIR.X(O162:O171,$A$162:$A$171,1)*100</f>
        <v>5.130544677376747</v>
      </c>
      <c r="P173" s="19">
        <f>_XLL.TIR.X(P162:P171,$A$162:$A$171,1)*100</f>
        <v>4.573678597807884</v>
      </c>
      <c r="Q173" s="19">
        <f>_XLL.TIR.X(Q162:Q171,$A$162:$A$171,1)*100</f>
        <v>4.239091649651527</v>
      </c>
      <c r="R173" s="20">
        <f>_XLL.DURATA.M(A162,A171,E170/100,O173/100,1,1)</f>
        <v>6.1666075330748</v>
      </c>
    </row>
    <row r="175" spans="1:24" ht="11.25">
      <c r="A175" s="1">
        <f>E2</f>
        <v>39996</v>
      </c>
      <c r="B175" t="s">
        <v>54</v>
      </c>
      <c r="C175" t="s">
        <v>11</v>
      </c>
      <c r="D175" s="1">
        <v>39787</v>
      </c>
      <c r="E175">
        <v>5.875</v>
      </c>
      <c r="F175" s="58">
        <f>Rendimenti!D28</f>
        <v>106.78</v>
      </c>
      <c r="G175" s="8">
        <f aca="true" t="shared" si="86" ref="G175:G180">E175*_XLL.FRAZIONE.ANNO(D175,A175,1)</f>
        <v>3.364041095890411</v>
      </c>
      <c r="H175" s="6">
        <f aca="true" t="shared" si="87" ref="H175:H180">G175*0.125</f>
        <v>0.4205051369863014</v>
      </c>
      <c r="I175" s="6">
        <f aca="true" t="shared" si="88" ref="I175:I180">G175*0.2</f>
        <v>0.6728082191780822</v>
      </c>
      <c r="J175" s="6">
        <f aca="true" t="shared" si="89" ref="J175:J180">G175-H175</f>
        <v>2.9435359589041097</v>
      </c>
      <c r="K175" s="6">
        <f aca="true" t="shared" si="90" ref="K175:K180">G175-I175</f>
        <v>2.691232876712329</v>
      </c>
      <c r="L175" s="6">
        <f>(100-T175)*X175/W175</f>
        <v>0.4075061593211089</v>
      </c>
      <c r="M175" s="6">
        <f>L175*0.125</f>
        <v>0.05093826991513861</v>
      </c>
      <c r="N175" s="6">
        <f>L175*0.2</f>
        <v>0.08150123186422178</v>
      </c>
      <c r="O175" s="6">
        <f>-(F175+G175)</f>
        <v>-110.14404109589042</v>
      </c>
      <c r="P175" s="6">
        <f>-(F175+J175-M175)</f>
        <v>-109.67259768898897</v>
      </c>
      <c r="Q175" s="6">
        <f>-(F175+K175-N175)</f>
        <v>-109.38973164484811</v>
      </c>
      <c r="T175" s="4">
        <v>99.38</v>
      </c>
      <c r="U175" s="1">
        <v>37595</v>
      </c>
      <c r="V175" s="1">
        <v>41248</v>
      </c>
      <c r="W175" s="9">
        <f>V175-U175</f>
        <v>3653</v>
      </c>
      <c r="X175" s="9">
        <f>A175-U175</f>
        <v>2401</v>
      </c>
    </row>
    <row r="176" spans="1:17" ht="11.25">
      <c r="A176" s="1">
        <v>40152</v>
      </c>
      <c r="B176" t="s">
        <v>54</v>
      </c>
      <c r="C176" t="s">
        <v>12</v>
      </c>
      <c r="D176" s="1">
        <f>D175</f>
        <v>39787</v>
      </c>
      <c r="E176">
        <v>5.875</v>
      </c>
      <c r="G176" s="8">
        <f t="shared" si="86"/>
        <v>5.875</v>
      </c>
      <c r="H176" s="6">
        <f t="shared" si="87"/>
        <v>0.734375</v>
      </c>
      <c r="I176" s="6">
        <f t="shared" si="88"/>
        <v>1.175</v>
      </c>
      <c r="J176" s="6">
        <f t="shared" si="89"/>
        <v>5.140625</v>
      </c>
      <c r="K176" s="6">
        <f t="shared" si="90"/>
        <v>4.7</v>
      </c>
      <c r="O176" s="6">
        <f>F176+G176</f>
        <v>5.875</v>
      </c>
      <c r="P176" s="6">
        <f>F176+J176-M176</f>
        <v>5.140625</v>
      </c>
      <c r="Q176" s="6">
        <f>F176+K176-N176</f>
        <v>4.7</v>
      </c>
    </row>
    <row r="177" spans="1:17" ht="11.25">
      <c r="A177" s="1">
        <v>40517</v>
      </c>
      <c r="B177" t="s">
        <v>54</v>
      </c>
      <c r="C177" t="s">
        <v>12</v>
      </c>
      <c r="D177" s="1">
        <f>A176</f>
        <v>40152</v>
      </c>
      <c r="E177">
        <v>5.875</v>
      </c>
      <c r="G177" s="8">
        <f t="shared" si="86"/>
        <v>5.875</v>
      </c>
      <c r="H177" s="6">
        <f t="shared" si="87"/>
        <v>0.734375</v>
      </c>
      <c r="I177" s="6">
        <f t="shared" si="88"/>
        <v>1.175</v>
      </c>
      <c r="J177" s="6">
        <f t="shared" si="89"/>
        <v>5.140625</v>
      </c>
      <c r="K177" s="6">
        <f t="shared" si="90"/>
        <v>4.7</v>
      </c>
      <c r="O177" s="6">
        <f>F177+G177</f>
        <v>5.875</v>
      </c>
      <c r="P177" s="6">
        <f>F177+J177-M177</f>
        <v>5.140625</v>
      </c>
      <c r="Q177" s="6">
        <f>F177+K177-N177</f>
        <v>4.7</v>
      </c>
    </row>
    <row r="178" spans="1:17" ht="11.25">
      <c r="A178" s="1">
        <v>40882</v>
      </c>
      <c r="B178" t="s">
        <v>54</v>
      </c>
      <c r="C178" t="s">
        <v>12</v>
      </c>
      <c r="D178" s="1">
        <f>A177</f>
        <v>40517</v>
      </c>
      <c r="E178">
        <v>5.875</v>
      </c>
      <c r="G178" s="8">
        <f t="shared" si="86"/>
        <v>5.875</v>
      </c>
      <c r="H178" s="6">
        <f t="shared" si="87"/>
        <v>0.734375</v>
      </c>
      <c r="I178" s="6">
        <f t="shared" si="88"/>
        <v>1.175</v>
      </c>
      <c r="J178" s="6">
        <f t="shared" si="89"/>
        <v>5.140625</v>
      </c>
      <c r="K178" s="6">
        <f t="shared" si="90"/>
        <v>4.7</v>
      </c>
      <c r="O178" s="6">
        <f>F178+G178</f>
        <v>5.875</v>
      </c>
      <c r="P178" s="6">
        <f>F178+J178-M178</f>
        <v>5.140625</v>
      </c>
      <c r="Q178" s="6">
        <f>F178+K178-N178</f>
        <v>4.7</v>
      </c>
    </row>
    <row r="179" spans="1:17" ht="11.25">
      <c r="A179" s="1">
        <v>41248</v>
      </c>
      <c r="B179" t="s">
        <v>54</v>
      </c>
      <c r="C179" t="s">
        <v>12</v>
      </c>
      <c r="D179" s="1">
        <f>A178</f>
        <v>40882</v>
      </c>
      <c r="E179">
        <v>5.875</v>
      </c>
      <c r="G179" s="8">
        <f t="shared" si="86"/>
        <v>5.875</v>
      </c>
      <c r="H179" s="6">
        <f t="shared" si="87"/>
        <v>0.734375</v>
      </c>
      <c r="I179" s="6">
        <f t="shared" si="88"/>
        <v>1.175</v>
      </c>
      <c r="J179" s="6">
        <f t="shared" si="89"/>
        <v>5.140625</v>
      </c>
      <c r="K179" s="6">
        <f t="shared" si="90"/>
        <v>4.7</v>
      </c>
      <c r="O179" s="6">
        <f>F179+G179</f>
        <v>5.875</v>
      </c>
      <c r="P179" s="6">
        <f>F179+J179-M179</f>
        <v>5.140625</v>
      </c>
      <c r="Q179" s="6">
        <f>F179+K179-N179</f>
        <v>4.7</v>
      </c>
    </row>
    <row r="180" spans="1:24" ht="11.25">
      <c r="A180" s="1">
        <v>41248</v>
      </c>
      <c r="B180" t="s">
        <v>54</v>
      </c>
      <c r="C180" t="s">
        <v>13</v>
      </c>
      <c r="F180" s="4">
        <v>100</v>
      </c>
      <c r="G180" s="8">
        <f t="shared" si="86"/>
        <v>0</v>
      </c>
      <c r="H180" s="6">
        <f t="shared" si="87"/>
        <v>0</v>
      </c>
      <c r="I180" s="6">
        <f t="shared" si="88"/>
        <v>0</v>
      </c>
      <c r="J180" s="6">
        <f t="shared" si="89"/>
        <v>0</v>
      </c>
      <c r="K180" s="6">
        <f t="shared" si="90"/>
        <v>0</v>
      </c>
      <c r="L180" s="6">
        <f>(100-T180)*X180/W180</f>
        <v>0.6200000000000045</v>
      </c>
      <c r="M180" s="6">
        <f>L180*0.125</f>
        <v>0.07750000000000057</v>
      </c>
      <c r="N180" s="6">
        <f>L180*0.2</f>
        <v>0.12400000000000092</v>
      </c>
      <c r="O180" s="6">
        <f>F180+G180</f>
        <v>100</v>
      </c>
      <c r="P180" s="6">
        <f>F180+J180-M180</f>
        <v>99.9225</v>
      </c>
      <c r="Q180" s="6">
        <f>F180+K180-N180</f>
        <v>99.876</v>
      </c>
      <c r="T180" s="4">
        <v>99.38</v>
      </c>
      <c r="U180" s="1">
        <v>37595</v>
      </c>
      <c r="V180" s="1">
        <v>41248</v>
      </c>
      <c r="W180" s="9">
        <f>V180-U180</f>
        <v>3653</v>
      </c>
      <c r="X180" s="9">
        <f>A180-U180</f>
        <v>3653</v>
      </c>
    </row>
    <row r="181" ht="12" thickBot="1"/>
    <row r="182" spans="15:18" ht="12" thickBot="1">
      <c r="O182" s="18">
        <f>_XLL.TIR.X(O175:O180,$A$175:$A$180,1)*100</f>
        <v>3.7202391773462296</v>
      </c>
      <c r="P182" s="19">
        <f>_XLL.TIR.X(P175:P180,$A$175:$A$180,1)*100</f>
        <v>3.014681115746498</v>
      </c>
      <c r="Q182" s="19">
        <f>_XLL.TIR.X(Q175:Q180,$A$175:$A$180,1)*100</f>
        <v>2.5906797498464584</v>
      </c>
      <c r="R182" s="20">
        <f>_XLL.DURATA.M(A175,A180,E179/100,O182/100,1,1)</f>
        <v>3.0079104785350963</v>
      </c>
    </row>
    <row r="184" spans="1:24" ht="11.25">
      <c r="A184" s="1">
        <f>Rendimenti!C5</f>
        <v>39996</v>
      </c>
      <c r="B184" s="66" t="s">
        <v>98</v>
      </c>
      <c r="C184" t="s">
        <v>11</v>
      </c>
      <c r="D184" s="1">
        <v>39900</v>
      </c>
      <c r="E184" s="3">
        <v>4.5</v>
      </c>
      <c r="F184" s="58">
        <f>Rendimenti!D29</f>
        <v>99.05</v>
      </c>
      <c r="G184" s="8">
        <f aca="true" t="shared" si="91" ref="G184:G190">E184*_XLL.FRAZIONE.ANNO(D184,A184,1)</f>
        <v>1.1835616438356162</v>
      </c>
      <c r="H184" s="6">
        <f aca="true" t="shared" si="92" ref="H184:H190">G184*0.125</f>
        <v>0.14794520547945203</v>
      </c>
      <c r="I184" s="6">
        <f aca="true" t="shared" si="93" ref="I184:I190">G184*0.2</f>
        <v>0.23671232876712325</v>
      </c>
      <c r="J184" s="6">
        <f aca="true" t="shared" si="94" ref="J184:J190">G184-H184</f>
        <v>1.0356164383561641</v>
      </c>
      <c r="K184" s="6">
        <f aca="true" t="shared" si="95" ref="K184:K190">G184-I184</f>
        <v>0.946849315068493</v>
      </c>
      <c r="L184" s="6">
        <f>(100-T184)*X184/W184</f>
        <v>0.011044558071585516</v>
      </c>
      <c r="M184" s="6">
        <f>L184*0.125</f>
        <v>0.0013805697589481896</v>
      </c>
      <c r="N184" s="6">
        <f>L184*0.2</f>
        <v>0.0022089116143171033</v>
      </c>
      <c r="O184" s="6">
        <f>-(F184+G184)</f>
        <v>-100.23356164383561</v>
      </c>
      <c r="P184" s="6">
        <f>-(F184+J184-M184)</f>
        <v>-100.0842358685972</v>
      </c>
      <c r="Q184" s="6">
        <f>-(F184+K184-N184)</f>
        <v>-99.99464040345417</v>
      </c>
      <c r="T184" s="4">
        <v>99.97</v>
      </c>
      <c r="U184" s="1">
        <v>38988</v>
      </c>
      <c r="V184" s="1">
        <v>41726</v>
      </c>
      <c r="W184" s="9">
        <f>V184-U184</f>
        <v>2738</v>
      </c>
      <c r="X184" s="9">
        <f>A184-U184</f>
        <v>1008</v>
      </c>
    </row>
    <row r="185" spans="1:17" ht="11.25">
      <c r="A185" s="1">
        <v>40265</v>
      </c>
      <c r="B185" s="66" t="s">
        <v>98</v>
      </c>
      <c r="C185" t="s">
        <v>12</v>
      </c>
      <c r="D185" s="1">
        <f>D184</f>
        <v>39900</v>
      </c>
      <c r="E185" s="3">
        <v>4.5</v>
      </c>
      <c r="G185" s="8">
        <f t="shared" si="91"/>
        <v>4.5</v>
      </c>
      <c r="H185" s="6">
        <f t="shared" si="92"/>
        <v>0.5625</v>
      </c>
      <c r="I185" s="6">
        <f t="shared" si="93"/>
        <v>0.9</v>
      </c>
      <c r="J185" s="6">
        <f t="shared" si="94"/>
        <v>3.9375</v>
      </c>
      <c r="K185" s="6">
        <f t="shared" si="95"/>
        <v>3.6</v>
      </c>
      <c r="O185" s="6">
        <f aca="true" t="shared" si="96" ref="O185:O190">F185+G185</f>
        <v>4.5</v>
      </c>
      <c r="P185" s="6">
        <f aca="true" t="shared" si="97" ref="P185:P190">F185+J185-M185</f>
        <v>3.9375</v>
      </c>
      <c r="Q185" s="6">
        <f aca="true" t="shared" si="98" ref="Q185:Q190">F185+K185-N185</f>
        <v>3.6</v>
      </c>
    </row>
    <row r="186" spans="1:17" ht="11.25">
      <c r="A186" s="1">
        <v>40630</v>
      </c>
      <c r="B186" s="66" t="s">
        <v>98</v>
      </c>
      <c r="C186" t="s">
        <v>12</v>
      </c>
      <c r="D186" s="1">
        <f>A185</f>
        <v>40265</v>
      </c>
      <c r="E186" s="3">
        <v>4.5</v>
      </c>
      <c r="G186" s="8">
        <f t="shared" si="91"/>
        <v>4.5</v>
      </c>
      <c r="H186" s="6">
        <f t="shared" si="92"/>
        <v>0.5625</v>
      </c>
      <c r="I186" s="6">
        <f t="shared" si="93"/>
        <v>0.9</v>
      </c>
      <c r="J186" s="6">
        <f t="shared" si="94"/>
        <v>3.9375</v>
      </c>
      <c r="K186" s="6">
        <f t="shared" si="95"/>
        <v>3.6</v>
      </c>
      <c r="O186" s="6">
        <f t="shared" si="96"/>
        <v>4.5</v>
      </c>
      <c r="P186" s="6">
        <f t="shared" si="97"/>
        <v>3.9375</v>
      </c>
      <c r="Q186" s="6">
        <f t="shared" si="98"/>
        <v>3.6</v>
      </c>
    </row>
    <row r="187" spans="1:17" ht="11.25">
      <c r="A187" s="1">
        <v>40996</v>
      </c>
      <c r="B187" s="66" t="s">
        <v>98</v>
      </c>
      <c r="C187" t="s">
        <v>12</v>
      </c>
      <c r="D187" s="1">
        <f>A186</f>
        <v>40630</v>
      </c>
      <c r="E187" s="3">
        <v>4.5</v>
      </c>
      <c r="G187" s="8">
        <f t="shared" si="91"/>
        <v>4.5</v>
      </c>
      <c r="H187" s="6">
        <f t="shared" si="92"/>
        <v>0.5625</v>
      </c>
      <c r="I187" s="6">
        <f t="shared" si="93"/>
        <v>0.9</v>
      </c>
      <c r="J187" s="6">
        <f t="shared" si="94"/>
        <v>3.9375</v>
      </c>
      <c r="K187" s="6">
        <f t="shared" si="95"/>
        <v>3.6</v>
      </c>
      <c r="O187" s="6">
        <f t="shared" si="96"/>
        <v>4.5</v>
      </c>
      <c r="P187" s="6">
        <f t="shared" si="97"/>
        <v>3.9375</v>
      </c>
      <c r="Q187" s="6">
        <f t="shared" si="98"/>
        <v>3.6</v>
      </c>
    </row>
    <row r="188" spans="1:17" ht="11.25">
      <c r="A188" s="1">
        <v>41361</v>
      </c>
      <c r="B188" s="66" t="s">
        <v>98</v>
      </c>
      <c r="C188" t="s">
        <v>12</v>
      </c>
      <c r="D188" s="1">
        <f>A187</f>
        <v>40996</v>
      </c>
      <c r="E188" s="3">
        <v>4.5</v>
      </c>
      <c r="G188" s="8">
        <f t="shared" si="91"/>
        <v>4.5</v>
      </c>
      <c r="H188" s="6">
        <f t="shared" si="92"/>
        <v>0.5625</v>
      </c>
      <c r="I188" s="6">
        <f t="shared" si="93"/>
        <v>0.9</v>
      </c>
      <c r="J188" s="6">
        <f t="shared" si="94"/>
        <v>3.9375</v>
      </c>
      <c r="K188" s="6">
        <f t="shared" si="95"/>
        <v>3.6</v>
      </c>
      <c r="O188" s="6">
        <f t="shared" si="96"/>
        <v>4.5</v>
      </c>
      <c r="P188" s="6">
        <f t="shared" si="97"/>
        <v>3.9375</v>
      </c>
      <c r="Q188" s="6">
        <f t="shared" si="98"/>
        <v>3.6</v>
      </c>
    </row>
    <row r="189" spans="1:17" ht="11.25">
      <c r="A189" s="1">
        <v>41726</v>
      </c>
      <c r="B189" s="66" t="s">
        <v>98</v>
      </c>
      <c r="C189" t="s">
        <v>12</v>
      </c>
      <c r="D189" s="1">
        <f>A188</f>
        <v>41361</v>
      </c>
      <c r="E189" s="3">
        <v>4.5</v>
      </c>
      <c r="G189" s="8">
        <f t="shared" si="91"/>
        <v>4.5</v>
      </c>
      <c r="H189" s="6">
        <f t="shared" si="92"/>
        <v>0.5625</v>
      </c>
      <c r="I189" s="6">
        <f t="shared" si="93"/>
        <v>0.9</v>
      </c>
      <c r="J189" s="6">
        <f t="shared" si="94"/>
        <v>3.9375</v>
      </c>
      <c r="K189" s="6">
        <f t="shared" si="95"/>
        <v>3.6</v>
      </c>
      <c r="O189" s="6">
        <f t="shared" si="96"/>
        <v>4.5</v>
      </c>
      <c r="P189" s="6">
        <f t="shared" si="97"/>
        <v>3.9375</v>
      </c>
      <c r="Q189" s="6">
        <f t="shared" si="98"/>
        <v>3.6</v>
      </c>
    </row>
    <row r="190" spans="1:24" ht="11.25">
      <c r="A190" s="1">
        <v>41726</v>
      </c>
      <c r="B190" s="66" t="s">
        <v>98</v>
      </c>
      <c r="C190" t="s">
        <v>13</v>
      </c>
      <c r="E190" s="3"/>
      <c r="F190" s="4">
        <v>100</v>
      </c>
      <c r="G190" s="8">
        <f t="shared" si="91"/>
        <v>0</v>
      </c>
      <c r="H190" s="6">
        <f t="shared" si="92"/>
        <v>0</v>
      </c>
      <c r="I190" s="6">
        <f t="shared" si="93"/>
        <v>0</v>
      </c>
      <c r="J190" s="6">
        <f t="shared" si="94"/>
        <v>0</v>
      </c>
      <c r="K190" s="6">
        <f t="shared" si="95"/>
        <v>0</v>
      </c>
      <c r="L190" s="6">
        <f>(100-T190)*X190/W190</f>
        <v>0.030000000000001137</v>
      </c>
      <c r="M190" s="6">
        <f>L190*0.125</f>
        <v>0.003750000000000142</v>
      </c>
      <c r="N190" s="6">
        <f>L190*0.2</f>
        <v>0.006000000000000227</v>
      </c>
      <c r="O190" s="6">
        <f t="shared" si="96"/>
        <v>100</v>
      </c>
      <c r="P190" s="6">
        <f t="shared" si="97"/>
        <v>99.99625</v>
      </c>
      <c r="Q190" s="6">
        <f t="shared" si="98"/>
        <v>99.994</v>
      </c>
      <c r="T190" s="4">
        <v>99.97</v>
      </c>
      <c r="U190" s="1">
        <v>38988</v>
      </c>
      <c r="V190" s="1">
        <v>41726</v>
      </c>
      <c r="W190" s="9">
        <f>V190-U190</f>
        <v>2738</v>
      </c>
      <c r="X190" s="9">
        <f>A190-U190</f>
        <v>2738</v>
      </c>
    </row>
    <row r="191" ht="12" thickBot="1">
      <c r="A191" s="1"/>
    </row>
    <row r="192" spans="15:18" ht="12" thickBot="1">
      <c r="O192" s="18">
        <f>_XLL.TIR.X(O184:O190,$A$184:$A$190,1)*100</f>
        <v>4.720877483487129</v>
      </c>
      <c r="P192" s="19">
        <f>_XLL.TIR.X(P184:P190,$A$184:$A$190,1)*100</f>
        <v>4.156041517853737</v>
      </c>
      <c r="Q192" s="19">
        <f>_XLL.TIR.X(Q184:Q190,$A$184:$A$190,1)*100</f>
        <v>3.817056491971016</v>
      </c>
      <c r="R192" s="20">
        <f>_XLL.DURATA.M(A184,A190,E189/100,O192/100,1,1)</f>
        <v>4.127366491892344</v>
      </c>
    </row>
    <row r="194" spans="1:24" ht="11.25">
      <c r="A194" s="1">
        <f>Rendimenti!C5</f>
        <v>39996</v>
      </c>
      <c r="B194" s="66" t="s">
        <v>100</v>
      </c>
      <c r="C194" t="s">
        <v>11</v>
      </c>
      <c r="D194" s="1">
        <v>39962</v>
      </c>
      <c r="E194">
        <v>4.875</v>
      </c>
      <c r="F194" s="58">
        <f>Rendimenti!D30</f>
        <v>96.52</v>
      </c>
      <c r="G194" s="8">
        <f aca="true" t="shared" si="99" ref="G194:G203">E194*_XLL.FRAZIONE.ANNO(D194,A194,1)</f>
        <v>0.45410958904109594</v>
      </c>
      <c r="H194" s="6">
        <f aca="true" t="shared" si="100" ref="H194:H203">G194*0.125</f>
        <v>0.05676369863013699</v>
      </c>
      <c r="I194" s="6">
        <f>G194*0.2</f>
        <v>0.09082191780821919</v>
      </c>
      <c r="J194" s="6">
        <f>G194-H194</f>
        <v>0.39734589041095897</v>
      </c>
      <c r="K194" s="6">
        <f>G194-I194</f>
        <v>0.36328767123287675</v>
      </c>
      <c r="L194" s="6">
        <f>(100-T194)*X194/W194</f>
        <v>0.19475773336983446</v>
      </c>
      <c r="M194" s="6">
        <f>L194*0.125</f>
        <v>0.024344716671229307</v>
      </c>
      <c r="N194" s="6">
        <f>L194*0.2</f>
        <v>0.03895154667396689</v>
      </c>
      <c r="O194" s="6">
        <f>-(F194+G194)</f>
        <v>-96.97410958904109</v>
      </c>
      <c r="P194" s="6">
        <f>-(F194+J194-M194)</f>
        <v>-96.89300117373973</v>
      </c>
      <c r="Q194" s="6">
        <f>-(F194+K194-N194)</f>
        <v>-96.84433612455891</v>
      </c>
      <c r="T194" s="4">
        <v>99.07</v>
      </c>
      <c r="U194" s="1">
        <v>39231</v>
      </c>
      <c r="V194" s="1">
        <v>42884</v>
      </c>
      <c r="W194" s="9">
        <f>V194-U194</f>
        <v>3653</v>
      </c>
      <c r="X194" s="9">
        <f>A194-U194</f>
        <v>765</v>
      </c>
    </row>
    <row r="195" spans="1:17" ht="11.25">
      <c r="A195" s="1">
        <v>40327</v>
      </c>
      <c r="B195" s="66" t="s">
        <v>100</v>
      </c>
      <c r="C195" t="s">
        <v>12</v>
      </c>
      <c r="D195" s="1">
        <f>D194</f>
        <v>39962</v>
      </c>
      <c r="E195">
        <v>4.875</v>
      </c>
      <c r="G195" s="8">
        <f t="shared" si="99"/>
        <v>4.875</v>
      </c>
      <c r="H195" s="6">
        <f t="shared" si="100"/>
        <v>0.609375</v>
      </c>
      <c r="I195" s="6">
        <f aca="true" t="shared" si="101" ref="I195:I203">G195*0.2</f>
        <v>0.9750000000000001</v>
      </c>
      <c r="J195" s="6">
        <f aca="true" t="shared" si="102" ref="J195:J203">G195-H195</f>
        <v>4.265625</v>
      </c>
      <c r="K195" s="6">
        <f aca="true" t="shared" si="103" ref="K195:K203">G195-I195</f>
        <v>3.9</v>
      </c>
      <c r="O195" s="6">
        <f aca="true" t="shared" si="104" ref="O195:O202">F195+G195</f>
        <v>4.875</v>
      </c>
      <c r="P195" s="6">
        <f aca="true" t="shared" si="105" ref="P195:P202">F195+J195-M195</f>
        <v>4.265625</v>
      </c>
      <c r="Q195" s="6">
        <f aca="true" t="shared" si="106" ref="Q195:Q202">F195+K195-N195</f>
        <v>3.9</v>
      </c>
    </row>
    <row r="196" spans="1:17" ht="11.25">
      <c r="A196" s="1">
        <v>40692</v>
      </c>
      <c r="B196" s="66" t="s">
        <v>100</v>
      </c>
      <c r="C196" t="s">
        <v>12</v>
      </c>
      <c r="D196" s="1">
        <f aca="true" t="shared" si="107" ref="D196:D202">A195</f>
        <v>40327</v>
      </c>
      <c r="E196">
        <v>4.875</v>
      </c>
      <c r="G196" s="8">
        <f t="shared" si="99"/>
        <v>4.875</v>
      </c>
      <c r="H196" s="6">
        <f t="shared" si="100"/>
        <v>0.609375</v>
      </c>
      <c r="I196" s="6">
        <f t="shared" si="101"/>
        <v>0.9750000000000001</v>
      </c>
      <c r="J196" s="6">
        <f t="shared" si="102"/>
        <v>4.265625</v>
      </c>
      <c r="K196" s="6">
        <f t="shared" si="103"/>
        <v>3.9</v>
      </c>
      <c r="O196" s="6">
        <f t="shared" si="104"/>
        <v>4.875</v>
      </c>
      <c r="P196" s="6">
        <f t="shared" si="105"/>
        <v>4.265625</v>
      </c>
      <c r="Q196" s="6">
        <f t="shared" si="106"/>
        <v>3.9</v>
      </c>
    </row>
    <row r="197" spans="1:17" ht="11.25">
      <c r="A197" s="1">
        <v>41058</v>
      </c>
      <c r="B197" s="66" t="s">
        <v>100</v>
      </c>
      <c r="C197" t="s">
        <v>12</v>
      </c>
      <c r="D197" s="1">
        <f t="shared" si="107"/>
        <v>40692</v>
      </c>
      <c r="E197">
        <v>4.875</v>
      </c>
      <c r="G197" s="8">
        <f t="shared" si="99"/>
        <v>4.875</v>
      </c>
      <c r="H197" s="6">
        <f t="shared" si="100"/>
        <v>0.609375</v>
      </c>
      <c r="I197" s="6">
        <f t="shared" si="101"/>
        <v>0.9750000000000001</v>
      </c>
      <c r="J197" s="6">
        <f t="shared" si="102"/>
        <v>4.265625</v>
      </c>
      <c r="K197" s="6">
        <f t="shared" si="103"/>
        <v>3.9</v>
      </c>
      <c r="O197" s="6">
        <f t="shared" si="104"/>
        <v>4.875</v>
      </c>
      <c r="P197" s="6">
        <f t="shared" si="105"/>
        <v>4.265625</v>
      </c>
      <c r="Q197" s="6">
        <f t="shared" si="106"/>
        <v>3.9</v>
      </c>
    </row>
    <row r="198" spans="1:17" ht="11.25">
      <c r="A198" s="1">
        <v>41423</v>
      </c>
      <c r="B198" s="66" t="s">
        <v>100</v>
      </c>
      <c r="C198" t="s">
        <v>12</v>
      </c>
      <c r="D198" s="1">
        <f t="shared" si="107"/>
        <v>41058</v>
      </c>
      <c r="E198">
        <v>4.875</v>
      </c>
      <c r="G198" s="8">
        <f t="shared" si="99"/>
        <v>4.875</v>
      </c>
      <c r="H198" s="6">
        <f t="shared" si="100"/>
        <v>0.609375</v>
      </c>
      <c r="I198" s="6">
        <f t="shared" si="101"/>
        <v>0.9750000000000001</v>
      </c>
      <c r="J198" s="6">
        <f t="shared" si="102"/>
        <v>4.265625</v>
      </c>
      <c r="K198" s="6">
        <f t="shared" si="103"/>
        <v>3.9</v>
      </c>
      <c r="O198" s="6">
        <f t="shared" si="104"/>
        <v>4.875</v>
      </c>
      <c r="P198" s="6">
        <f t="shared" si="105"/>
        <v>4.265625</v>
      </c>
      <c r="Q198" s="6">
        <f t="shared" si="106"/>
        <v>3.9</v>
      </c>
    </row>
    <row r="199" spans="1:17" ht="11.25">
      <c r="A199" s="1">
        <v>41788</v>
      </c>
      <c r="B199" s="66" t="s">
        <v>100</v>
      </c>
      <c r="C199" t="s">
        <v>12</v>
      </c>
      <c r="D199" s="1">
        <f t="shared" si="107"/>
        <v>41423</v>
      </c>
      <c r="E199">
        <v>4.875</v>
      </c>
      <c r="G199" s="8">
        <f t="shared" si="99"/>
        <v>4.875</v>
      </c>
      <c r="H199" s="6">
        <f t="shared" si="100"/>
        <v>0.609375</v>
      </c>
      <c r="I199" s="6">
        <f t="shared" si="101"/>
        <v>0.9750000000000001</v>
      </c>
      <c r="J199" s="6">
        <f t="shared" si="102"/>
        <v>4.265625</v>
      </c>
      <c r="K199" s="6">
        <f t="shared" si="103"/>
        <v>3.9</v>
      </c>
      <c r="O199" s="6">
        <f t="shared" si="104"/>
        <v>4.875</v>
      </c>
      <c r="P199" s="6">
        <f t="shared" si="105"/>
        <v>4.265625</v>
      </c>
      <c r="Q199" s="6">
        <f t="shared" si="106"/>
        <v>3.9</v>
      </c>
    </row>
    <row r="200" spans="1:17" ht="11.25">
      <c r="A200" s="1">
        <v>42153</v>
      </c>
      <c r="B200" s="66" t="s">
        <v>100</v>
      </c>
      <c r="C200" t="s">
        <v>12</v>
      </c>
      <c r="D200" s="1">
        <f t="shared" si="107"/>
        <v>41788</v>
      </c>
      <c r="E200">
        <v>4.875</v>
      </c>
      <c r="G200" s="8">
        <f t="shared" si="99"/>
        <v>4.875</v>
      </c>
      <c r="H200" s="6">
        <f t="shared" si="100"/>
        <v>0.609375</v>
      </c>
      <c r="I200" s="6">
        <f t="shared" si="101"/>
        <v>0.9750000000000001</v>
      </c>
      <c r="J200" s="6">
        <f t="shared" si="102"/>
        <v>4.265625</v>
      </c>
      <c r="K200" s="6">
        <f t="shared" si="103"/>
        <v>3.9</v>
      </c>
      <c r="O200" s="6">
        <f t="shared" si="104"/>
        <v>4.875</v>
      </c>
      <c r="P200" s="6">
        <f t="shared" si="105"/>
        <v>4.265625</v>
      </c>
      <c r="Q200" s="6">
        <f t="shared" si="106"/>
        <v>3.9</v>
      </c>
    </row>
    <row r="201" spans="1:17" ht="11.25">
      <c r="A201" s="1">
        <v>42519</v>
      </c>
      <c r="B201" s="66" t="s">
        <v>100</v>
      </c>
      <c r="C201" t="s">
        <v>12</v>
      </c>
      <c r="D201" s="1">
        <f t="shared" si="107"/>
        <v>42153</v>
      </c>
      <c r="E201">
        <v>4.875</v>
      </c>
      <c r="G201" s="8">
        <f t="shared" si="99"/>
        <v>4.875</v>
      </c>
      <c r="H201" s="6">
        <f t="shared" si="100"/>
        <v>0.609375</v>
      </c>
      <c r="I201" s="6">
        <f t="shared" si="101"/>
        <v>0.9750000000000001</v>
      </c>
      <c r="J201" s="6">
        <f t="shared" si="102"/>
        <v>4.265625</v>
      </c>
      <c r="K201" s="6">
        <f t="shared" si="103"/>
        <v>3.9</v>
      </c>
      <c r="O201" s="6">
        <f t="shared" si="104"/>
        <v>4.875</v>
      </c>
      <c r="P201" s="6">
        <f t="shared" si="105"/>
        <v>4.265625</v>
      </c>
      <c r="Q201" s="6">
        <f t="shared" si="106"/>
        <v>3.9</v>
      </c>
    </row>
    <row r="202" spans="1:17" ht="11.25">
      <c r="A202" s="1">
        <v>42884</v>
      </c>
      <c r="B202" s="66" t="s">
        <v>100</v>
      </c>
      <c r="C202" t="s">
        <v>12</v>
      </c>
      <c r="D202" s="1">
        <f t="shared" si="107"/>
        <v>42519</v>
      </c>
      <c r="E202">
        <v>4.875</v>
      </c>
      <c r="G202" s="8">
        <f t="shared" si="99"/>
        <v>4.875</v>
      </c>
      <c r="H202" s="6">
        <f t="shared" si="100"/>
        <v>0.609375</v>
      </c>
      <c r="I202" s="6">
        <f t="shared" si="101"/>
        <v>0.9750000000000001</v>
      </c>
      <c r="J202" s="6">
        <f t="shared" si="102"/>
        <v>4.265625</v>
      </c>
      <c r="K202" s="6">
        <f t="shared" si="103"/>
        <v>3.9</v>
      </c>
      <c r="O202" s="6">
        <f t="shared" si="104"/>
        <v>4.875</v>
      </c>
      <c r="P202" s="6">
        <f t="shared" si="105"/>
        <v>4.265625</v>
      </c>
      <c r="Q202" s="6">
        <f t="shared" si="106"/>
        <v>3.9</v>
      </c>
    </row>
    <row r="203" spans="1:24" ht="11.25">
      <c r="A203" s="1">
        <v>42884</v>
      </c>
      <c r="B203" s="66" t="s">
        <v>100</v>
      </c>
      <c r="C203" t="s">
        <v>13</v>
      </c>
      <c r="F203" s="4">
        <v>100</v>
      </c>
      <c r="G203" s="8">
        <f t="shared" si="99"/>
        <v>0</v>
      </c>
      <c r="H203" s="6">
        <f t="shared" si="100"/>
        <v>0</v>
      </c>
      <c r="I203" s="6">
        <f t="shared" si="101"/>
        <v>0</v>
      </c>
      <c r="J203" s="6">
        <f t="shared" si="102"/>
        <v>0</v>
      </c>
      <c r="K203" s="6">
        <f t="shared" si="103"/>
        <v>0</v>
      </c>
      <c r="L203" s="6">
        <f>(100-T203)*X203/W203</f>
        <v>0.9300000000000068</v>
      </c>
      <c r="M203" s="6">
        <f>L203*0.125</f>
        <v>0.11625000000000085</v>
      </c>
      <c r="N203" s="6">
        <f>L203*0.2</f>
        <v>0.1860000000000014</v>
      </c>
      <c r="O203" s="6">
        <f>F203+G203</f>
        <v>100</v>
      </c>
      <c r="P203" s="6">
        <f>F203+J203-M203</f>
        <v>99.88374999999999</v>
      </c>
      <c r="Q203" s="6">
        <f>F203+K203-N203</f>
        <v>99.814</v>
      </c>
      <c r="T203" s="4">
        <v>99.07</v>
      </c>
      <c r="U203" s="1">
        <v>39231</v>
      </c>
      <c r="V203" s="1">
        <v>42884</v>
      </c>
      <c r="W203" s="9">
        <f>V203-U203</f>
        <v>3653</v>
      </c>
      <c r="X203" s="9">
        <f>A203-U203</f>
        <v>3653</v>
      </c>
    </row>
    <row r="204" ht="12" thickBot="1"/>
    <row r="205" spans="15:18" ht="12" thickBot="1">
      <c r="O205" s="18">
        <f>_XLL.TIR.X(O194:O203,$A$194:$A$203,1)*100</f>
        <v>5.422448739409447</v>
      </c>
      <c r="P205" s="19">
        <f>_XLL.TIR.X(P194:P203,$A$194:$A$203,1)*100</f>
        <v>4.791493341326714</v>
      </c>
      <c r="Q205" s="19">
        <f>_XLL.TIR.X(Q194:Q203,$A$194:$A$203,1)*100</f>
        <v>4.412602260708809</v>
      </c>
      <c r="R205" s="20">
        <f>_XLL.DURATA.M(A194,A203,E202/100,O205/100,1,1)</f>
        <v>6.35052070968589</v>
      </c>
    </row>
    <row r="207" spans="1:22" ht="11.25">
      <c r="A207" s="1">
        <f>E2</f>
        <v>39996</v>
      </c>
      <c r="B207" t="s">
        <v>55</v>
      </c>
      <c r="C207" t="s">
        <v>11</v>
      </c>
      <c r="D207" s="1">
        <v>39995</v>
      </c>
      <c r="E207">
        <v>8.625</v>
      </c>
      <c r="F207" s="58">
        <f>Rendimenti!D31</f>
        <v>93</v>
      </c>
      <c r="G207" s="8">
        <f>E207*_XLL.FRAZIONE.ANNO(D207,A207,0)</f>
        <v>0.023958333333333335</v>
      </c>
      <c r="H207" s="6">
        <f aca="true" t="shared" si="108" ref="H207:H214">G207*0.125</f>
        <v>0.002994791666666667</v>
      </c>
      <c r="I207" s="6">
        <f aca="true" t="shared" si="109" ref="I207:I214">G207*0.2</f>
        <v>0.004791666666666667</v>
      </c>
      <c r="J207" s="6">
        <f aca="true" t="shared" si="110" ref="J207:J214">G207-H207</f>
        <v>0.02096354166666667</v>
      </c>
      <c r="K207" s="6">
        <f aca="true" t="shared" si="111" ref="K207:K214">G207-I207</f>
        <v>0.01916666666666667</v>
      </c>
      <c r="L207" s="6"/>
      <c r="M207" s="6"/>
      <c r="N207" s="6"/>
      <c r="O207" s="6">
        <f>-(F207+G207)</f>
        <v>-93.02395833333334</v>
      </c>
      <c r="P207" s="6">
        <f>-(F207+J207-M207)</f>
        <v>-93.02096354166666</v>
      </c>
      <c r="Q207" s="6">
        <f>-(F207+K207-N207)</f>
        <v>-93.01916666666666</v>
      </c>
      <c r="U207" s="1"/>
      <c r="V207" s="1"/>
    </row>
    <row r="208" spans="1:17" ht="11.25">
      <c r="A208" s="1">
        <v>40179</v>
      </c>
      <c r="B208" t="s">
        <v>55</v>
      </c>
      <c r="C208" t="s">
        <v>12</v>
      </c>
      <c r="D208" s="1">
        <f>D207</f>
        <v>39995</v>
      </c>
      <c r="E208">
        <v>8.625</v>
      </c>
      <c r="G208" s="8">
        <f>E208*_XLL.FRAZIONE.ANNO(D208,A208,0)</f>
        <v>4.3125</v>
      </c>
      <c r="H208" s="6">
        <f t="shared" si="108"/>
        <v>0.5390625</v>
      </c>
      <c r="I208" s="6">
        <f t="shared" si="109"/>
        <v>0.8625</v>
      </c>
      <c r="J208" s="6">
        <f t="shared" si="110"/>
        <v>3.7734375</v>
      </c>
      <c r="K208" s="6">
        <f t="shared" si="111"/>
        <v>3.45</v>
      </c>
      <c r="O208" s="6">
        <f aca="true" t="shared" si="112" ref="O208:O214">F208+G208</f>
        <v>4.3125</v>
      </c>
      <c r="P208" s="6">
        <f aca="true" t="shared" si="113" ref="P208:P214">F208+J208-M208</f>
        <v>3.7734375</v>
      </c>
      <c r="Q208" s="6">
        <f aca="true" t="shared" si="114" ref="Q208:Q214">F208+K208-N208</f>
        <v>3.45</v>
      </c>
    </row>
    <row r="209" spans="1:17" ht="11.25">
      <c r="A209" s="1">
        <v>40360</v>
      </c>
      <c r="B209" t="s">
        <v>55</v>
      </c>
      <c r="C209" t="s">
        <v>12</v>
      </c>
      <c r="D209" s="1">
        <f>A208</f>
        <v>40179</v>
      </c>
      <c r="E209">
        <v>8.625</v>
      </c>
      <c r="G209" s="8">
        <f>E209*_XLL.FRAZIONE.ANNO(D209,A209,0)</f>
        <v>4.3125</v>
      </c>
      <c r="H209" s="6">
        <f t="shared" si="108"/>
        <v>0.5390625</v>
      </c>
      <c r="I209" s="6">
        <f t="shared" si="109"/>
        <v>0.8625</v>
      </c>
      <c r="J209" s="6">
        <f t="shared" si="110"/>
        <v>3.7734375</v>
      </c>
      <c r="K209" s="6">
        <f t="shared" si="111"/>
        <v>3.45</v>
      </c>
      <c r="O209" s="6">
        <f t="shared" si="112"/>
        <v>4.3125</v>
      </c>
      <c r="P209" s="6">
        <f t="shared" si="113"/>
        <v>3.7734375</v>
      </c>
      <c r="Q209" s="6">
        <f t="shared" si="114"/>
        <v>3.45</v>
      </c>
    </row>
    <row r="210" spans="1:17" ht="11.25">
      <c r="A210" s="1">
        <v>40544</v>
      </c>
      <c r="B210" t="s">
        <v>55</v>
      </c>
      <c r="C210" t="s">
        <v>12</v>
      </c>
      <c r="D210" s="1">
        <f>A209</f>
        <v>40360</v>
      </c>
      <c r="E210">
        <v>8.625</v>
      </c>
      <c r="G210" s="8">
        <f>E210*_XLL.FRAZIONE.ANNO(D210,A210,0)</f>
        <v>4.3125</v>
      </c>
      <c r="H210" s="6">
        <f t="shared" si="108"/>
        <v>0.5390625</v>
      </c>
      <c r="I210" s="6">
        <f t="shared" si="109"/>
        <v>0.8625</v>
      </c>
      <c r="J210" s="6">
        <f t="shared" si="110"/>
        <v>3.7734375</v>
      </c>
      <c r="K210" s="6">
        <f t="shared" si="111"/>
        <v>3.45</v>
      </c>
      <c r="O210" s="6">
        <f t="shared" si="112"/>
        <v>4.3125</v>
      </c>
      <c r="P210" s="6">
        <f t="shared" si="113"/>
        <v>3.7734375</v>
      </c>
      <c r="Q210" s="6">
        <f t="shared" si="114"/>
        <v>3.45</v>
      </c>
    </row>
    <row r="211" spans="1:17" ht="11.25">
      <c r="A211" s="1">
        <v>40725</v>
      </c>
      <c r="B211" t="s">
        <v>55</v>
      </c>
      <c r="C211" t="s">
        <v>12</v>
      </c>
      <c r="D211" s="1">
        <f>A210</f>
        <v>40544</v>
      </c>
      <c r="E211">
        <v>8.625</v>
      </c>
      <c r="G211" s="8">
        <f>E211*_XLL.FRAZIONE.ANNO(D211,A211,0)</f>
        <v>4.3125</v>
      </c>
      <c r="H211" s="6">
        <f t="shared" si="108"/>
        <v>0.5390625</v>
      </c>
      <c r="I211" s="6">
        <f t="shared" si="109"/>
        <v>0.8625</v>
      </c>
      <c r="J211" s="6">
        <f t="shared" si="110"/>
        <v>3.7734375</v>
      </c>
      <c r="K211" s="6">
        <f t="shared" si="111"/>
        <v>3.45</v>
      </c>
      <c r="O211" s="6">
        <f t="shared" si="112"/>
        <v>4.3125</v>
      </c>
      <c r="P211" s="6">
        <f t="shared" si="113"/>
        <v>3.7734375</v>
      </c>
      <c r="Q211" s="6">
        <f t="shared" si="114"/>
        <v>3.45</v>
      </c>
    </row>
    <row r="212" spans="1:17" ht="11.25">
      <c r="A212" s="1">
        <v>40909</v>
      </c>
      <c r="B212" t="s">
        <v>55</v>
      </c>
      <c r="C212" t="s">
        <v>12</v>
      </c>
      <c r="D212" s="1">
        <f>A211</f>
        <v>40725</v>
      </c>
      <c r="E212">
        <v>8.625</v>
      </c>
      <c r="G212" s="8">
        <f>E212*_XLL.FRAZIONE.ANNO(D212,A212,0)</f>
        <v>4.3125</v>
      </c>
      <c r="H212" s="6">
        <f t="shared" si="108"/>
        <v>0.5390625</v>
      </c>
      <c r="I212" s="6">
        <f t="shared" si="109"/>
        <v>0.8625</v>
      </c>
      <c r="J212" s="6">
        <f t="shared" si="110"/>
        <v>3.7734375</v>
      </c>
      <c r="K212" s="6">
        <f t="shared" si="111"/>
        <v>3.45</v>
      </c>
      <c r="O212" s="6">
        <f t="shared" si="112"/>
        <v>4.3125</v>
      </c>
      <c r="P212" s="6">
        <f t="shared" si="113"/>
        <v>3.7734375</v>
      </c>
      <c r="Q212" s="6">
        <f t="shared" si="114"/>
        <v>3.45</v>
      </c>
    </row>
    <row r="213" spans="1:17" ht="11.25">
      <c r="A213" s="1">
        <v>41091</v>
      </c>
      <c r="B213" t="s">
        <v>55</v>
      </c>
      <c r="C213" t="s">
        <v>12</v>
      </c>
      <c r="D213" s="1">
        <f>A212</f>
        <v>40909</v>
      </c>
      <c r="E213">
        <v>8.625</v>
      </c>
      <c r="G213" s="8">
        <f>E213*_XLL.FRAZIONE.ANNO(D213,A213,0)</f>
        <v>4.3125</v>
      </c>
      <c r="H213" s="6">
        <f t="shared" si="108"/>
        <v>0.5390625</v>
      </c>
      <c r="I213" s="6">
        <f t="shared" si="109"/>
        <v>0.8625</v>
      </c>
      <c r="J213" s="6">
        <f t="shared" si="110"/>
        <v>3.7734375</v>
      </c>
      <c r="K213" s="6">
        <f t="shared" si="111"/>
        <v>3.45</v>
      </c>
      <c r="O213" s="6">
        <f t="shared" si="112"/>
        <v>4.3125</v>
      </c>
      <c r="P213" s="6">
        <f t="shared" si="113"/>
        <v>3.7734375</v>
      </c>
      <c r="Q213" s="6">
        <f t="shared" si="114"/>
        <v>3.45</v>
      </c>
    </row>
    <row r="214" spans="1:22" ht="11.25">
      <c r="A214" s="1">
        <v>41091</v>
      </c>
      <c r="B214" t="s">
        <v>55</v>
      </c>
      <c r="C214" t="s">
        <v>13</v>
      </c>
      <c r="F214" s="4">
        <v>100</v>
      </c>
      <c r="G214" s="8">
        <f>E214*_XLL.FRAZIONE.ANNO(D214,A214,0)</f>
        <v>0</v>
      </c>
      <c r="H214" s="6">
        <f t="shared" si="108"/>
        <v>0</v>
      </c>
      <c r="I214" s="6">
        <f t="shared" si="109"/>
        <v>0</v>
      </c>
      <c r="J214" s="6">
        <f t="shared" si="110"/>
        <v>0</v>
      </c>
      <c r="K214" s="6">
        <f t="shared" si="111"/>
        <v>0</v>
      </c>
      <c r="L214" s="6"/>
      <c r="M214" s="6"/>
      <c r="N214" s="6"/>
      <c r="O214" s="6">
        <f t="shared" si="112"/>
        <v>100</v>
      </c>
      <c r="P214" s="6">
        <f t="shared" si="113"/>
        <v>100</v>
      </c>
      <c r="Q214" s="6">
        <f t="shared" si="114"/>
        <v>100</v>
      </c>
      <c r="U214" s="1"/>
      <c r="V214" s="1"/>
    </row>
    <row r="215" ht="12" thickBot="1"/>
    <row r="216" spans="1:18" ht="12" thickBot="1">
      <c r="A216" s="1"/>
      <c r="O216" s="18">
        <f>_XLL.TIR.X(O207:O214,$A$207:$A$214,1)*100</f>
        <v>11.76457591354847</v>
      </c>
      <c r="P216" s="19">
        <f>_XLL.TIR.X(P207:P214,$A$207:$A$214,1)*100</f>
        <v>10.576489940285683</v>
      </c>
      <c r="Q216" s="19">
        <f>_XLL.TIR.X(Q207:Q214,$A$207:$A$214,1)*100</f>
        <v>9.866874292492867</v>
      </c>
      <c r="R216" s="20">
        <f>_XLL.DURATA.M(A207,A214,E213/100,O216/100,2,1)</f>
        <v>2.5402613811334094</v>
      </c>
    </row>
    <row r="218" spans="1:24" ht="11.25">
      <c r="A218" s="1">
        <f>Rendimenti!C5</f>
        <v>39996</v>
      </c>
      <c r="B218" s="66" t="s">
        <v>164</v>
      </c>
      <c r="C218" t="s">
        <v>11</v>
      </c>
      <c r="D218" s="1">
        <v>39858</v>
      </c>
      <c r="E218">
        <v>5.375</v>
      </c>
      <c r="F218" s="58">
        <f>Rendimenti!D32</f>
        <v>103.54</v>
      </c>
      <c r="G218" s="8">
        <f>E218*_XLL.FRAZIONE.ANNO(D218,A218,1)</f>
        <v>2.032191780821918</v>
      </c>
      <c r="H218" s="6">
        <f>G218*0.125</f>
        <v>0.25402397260273973</v>
      </c>
      <c r="I218" s="6">
        <f>G218*0.2</f>
        <v>0.4064383561643836</v>
      </c>
      <c r="J218" s="6">
        <f>G218-H218</f>
        <v>1.778167808219178</v>
      </c>
      <c r="K218" s="6">
        <f>G218-I218</f>
        <v>1.6257534246575343</v>
      </c>
      <c r="L218" s="6">
        <f>(100-T218)*X218/W218</f>
        <v>0.052354229400492745</v>
      </c>
      <c r="M218" s="6">
        <f>L218*0.125</f>
        <v>0.006544278675061593</v>
      </c>
      <c r="N218" s="6">
        <f>L218*0.2</f>
        <v>0.010470845880098549</v>
      </c>
      <c r="O218" s="6">
        <f>-(F218+G218)</f>
        <v>-105.57219178082192</v>
      </c>
      <c r="P218" s="6">
        <f>-(F218+J218-M218)</f>
        <v>-105.31162352954412</v>
      </c>
      <c r="Q218" s="6">
        <f>-(F218+K218-N218)</f>
        <v>-105.15528257877745</v>
      </c>
      <c r="T218" s="4">
        <v>99.75</v>
      </c>
      <c r="U218" s="1">
        <v>39231</v>
      </c>
      <c r="V218" s="1">
        <v>42884</v>
      </c>
      <c r="W218" s="9">
        <f>V218-U218</f>
        <v>3653</v>
      </c>
      <c r="X218" s="9">
        <f>A218-U218</f>
        <v>765</v>
      </c>
    </row>
    <row r="219" spans="1:17" ht="11.25">
      <c r="A219" s="1">
        <v>40223</v>
      </c>
      <c r="B219" s="66" t="s">
        <v>164</v>
      </c>
      <c r="C219" t="s">
        <v>12</v>
      </c>
      <c r="D219" s="1">
        <f>D218</f>
        <v>39858</v>
      </c>
      <c r="E219">
        <v>5.375</v>
      </c>
      <c r="G219" s="8">
        <f>E219*_XLL.FRAZIONE.ANNO(D219,A219,1)</f>
        <v>5.375</v>
      </c>
      <c r="H219" s="6">
        <f>G219*0.125</f>
        <v>0.671875</v>
      </c>
      <c r="I219" s="6">
        <f>G219*0.2</f>
        <v>1.075</v>
      </c>
      <c r="J219" s="6">
        <f>G219-H219</f>
        <v>4.703125</v>
      </c>
      <c r="K219" s="6">
        <f>G219-I219</f>
        <v>4.3</v>
      </c>
      <c r="O219" s="6">
        <f>F219+G219</f>
        <v>5.375</v>
      </c>
      <c r="P219" s="6">
        <f>F219+J219-M219</f>
        <v>4.703125</v>
      </c>
      <c r="Q219" s="6">
        <f>F219+K219-N219</f>
        <v>4.3</v>
      </c>
    </row>
    <row r="220" spans="1:17" ht="11.25">
      <c r="A220" s="1">
        <v>40588</v>
      </c>
      <c r="B220" s="66" t="s">
        <v>164</v>
      </c>
      <c r="C220" t="s">
        <v>12</v>
      </c>
      <c r="D220" s="1">
        <f>A219</f>
        <v>40223</v>
      </c>
      <c r="E220">
        <v>5.375</v>
      </c>
      <c r="G220" s="8">
        <f>E220*_XLL.FRAZIONE.ANNO(D220,A220,1)</f>
        <v>5.375</v>
      </c>
      <c r="H220" s="6">
        <f>G220*0.125</f>
        <v>0.671875</v>
      </c>
      <c r="I220" s="6">
        <f>G220*0.2</f>
        <v>1.075</v>
      </c>
      <c r="J220" s="6">
        <f>G220-H220</f>
        <v>4.703125</v>
      </c>
      <c r="K220" s="6">
        <f>G220-I220</f>
        <v>4.3</v>
      </c>
      <c r="O220" s="6">
        <f>F220+G220</f>
        <v>5.375</v>
      </c>
      <c r="P220" s="6">
        <f>F220+J220-M220</f>
        <v>4.703125</v>
      </c>
      <c r="Q220" s="6">
        <f>F220+K220-N220</f>
        <v>4.3</v>
      </c>
    </row>
    <row r="221" spans="1:24" ht="11.25">
      <c r="A221" s="1">
        <v>40588</v>
      </c>
      <c r="B221" s="66" t="s">
        <v>164</v>
      </c>
      <c r="C221" t="s">
        <v>13</v>
      </c>
      <c r="F221" s="4">
        <v>100</v>
      </c>
      <c r="G221" s="8">
        <f>E221*_XLL.FRAZIONE.ANNO(D221,A221,1)</f>
        <v>0</v>
      </c>
      <c r="H221" s="6">
        <f>G221*0.125</f>
        <v>0</v>
      </c>
      <c r="I221" s="6">
        <f>G221*0.2</f>
        <v>0</v>
      </c>
      <c r="J221" s="6">
        <f>G221-H221</f>
        <v>0</v>
      </c>
      <c r="K221" s="6">
        <f>G221-I221</f>
        <v>0</v>
      </c>
      <c r="L221" s="6">
        <f>(100-T221)*X221/W221</f>
        <v>0.2191921497033318</v>
      </c>
      <c r="M221" s="6">
        <f>L221*0.125</f>
        <v>0.027399018712916477</v>
      </c>
      <c r="N221" s="6">
        <f>L221*0.2</f>
        <v>0.04383842994066636</v>
      </c>
      <c r="O221" s="6">
        <f>F221+G221</f>
        <v>100</v>
      </c>
      <c r="P221" s="6">
        <f>F221+J221-M221</f>
        <v>99.97260098128709</v>
      </c>
      <c r="Q221" s="6">
        <f>F221+K221-N221</f>
        <v>99.95616157005934</v>
      </c>
      <c r="T221" s="4">
        <v>99.75</v>
      </c>
      <c r="U221" s="1">
        <v>38667</v>
      </c>
      <c r="V221" s="1">
        <v>40858</v>
      </c>
      <c r="W221" s="9">
        <f>V221-U221</f>
        <v>2191</v>
      </c>
      <c r="X221" s="9">
        <f>A221-U221</f>
        <v>1921</v>
      </c>
    </row>
    <row r="222" ht="12" thickBot="1"/>
    <row r="223" spans="15:18" ht="12" thickBot="1">
      <c r="O223" s="18">
        <f>_XLL.TIR.X(O218:O221,$A$218:$A$221,1)*100</f>
        <v>3.091338649392128</v>
      </c>
      <c r="P223" s="19">
        <f>_XLL.TIR.X(P218:P221,$A$218:$A$221,1)*100</f>
        <v>2.4297866970300674</v>
      </c>
      <c r="Q223" s="19">
        <f>_XLL.TIR.X(Q218:Q221,$A$218:$A$221,1)*100</f>
        <v>2.0324576646089554</v>
      </c>
      <c r="R223" s="20">
        <f>_XLL.DURATA.M(A218,A221,E220/100,O223/100,1,1)</f>
        <v>1.5248222974206</v>
      </c>
    </row>
    <row r="225" spans="1:24" ht="11.25">
      <c r="A225" s="1">
        <f>Rendimenti!C5</f>
        <v>39996</v>
      </c>
      <c r="B225" s="57" t="s">
        <v>86</v>
      </c>
      <c r="C225" t="s">
        <v>11</v>
      </c>
      <c r="D225" s="1">
        <v>39763</v>
      </c>
      <c r="E225" s="3">
        <v>3.75</v>
      </c>
      <c r="F225" s="58">
        <f>Rendimenti!D33</f>
        <v>101.4</v>
      </c>
      <c r="G225" s="8">
        <f>E225*_XLL.FRAZIONE.ANNO(D225,A225,1)</f>
        <v>2.3938356164383565</v>
      </c>
      <c r="H225" s="6">
        <f>G225*0.125</f>
        <v>0.29922945205479456</v>
      </c>
      <c r="I225" s="6">
        <f>G225*0.2</f>
        <v>0.47876712328767135</v>
      </c>
      <c r="J225" s="6">
        <f>G225-H225</f>
        <v>2.094606164383562</v>
      </c>
      <c r="K225" s="6">
        <f>G225-I225</f>
        <v>1.9150684931506852</v>
      </c>
      <c r="L225" s="6">
        <f>(100-T225)*X225/W225</f>
        <v>0.25476038338658247</v>
      </c>
      <c r="M225" s="6">
        <f>L225*0.125</f>
        <v>0.03184504792332281</v>
      </c>
      <c r="N225" s="6">
        <f>L225*0.2</f>
        <v>0.050952076677316493</v>
      </c>
      <c r="O225" s="6">
        <f>-(F225+G225)</f>
        <v>-103.79383561643836</v>
      </c>
      <c r="P225" s="6">
        <f>-(F225+J225-M225)</f>
        <v>-103.46276111646024</v>
      </c>
      <c r="Q225" s="6">
        <f>-(F225+K225-N225)</f>
        <v>-103.26411641647337</v>
      </c>
      <c r="T225" s="4">
        <v>99.58</v>
      </c>
      <c r="U225" s="1">
        <v>38667</v>
      </c>
      <c r="V225" s="1">
        <v>40858</v>
      </c>
      <c r="W225" s="9">
        <f>V225-U225</f>
        <v>2191</v>
      </c>
      <c r="X225" s="9">
        <f>A225-U225</f>
        <v>1329</v>
      </c>
    </row>
    <row r="226" spans="1:17" ht="11.25">
      <c r="A226" s="1">
        <v>40128</v>
      </c>
      <c r="B226" s="57" t="s">
        <v>86</v>
      </c>
      <c r="C226" t="s">
        <v>12</v>
      </c>
      <c r="D226" s="1">
        <f>D225</f>
        <v>39763</v>
      </c>
      <c r="E226" s="3">
        <v>3.75</v>
      </c>
      <c r="G226" s="8">
        <f>E226*_XLL.FRAZIONE.ANNO(D226,A226,1)</f>
        <v>3.75</v>
      </c>
      <c r="H226" s="6">
        <f>G226*0.125</f>
        <v>0.46875</v>
      </c>
      <c r="I226" s="6">
        <f>G226*0.2</f>
        <v>0.75</v>
      </c>
      <c r="J226" s="6">
        <f>G226-H226</f>
        <v>3.28125</v>
      </c>
      <c r="K226" s="6">
        <f>G226-I226</f>
        <v>3</v>
      </c>
      <c r="O226" s="6">
        <f>F226+G226</f>
        <v>3.75</v>
      </c>
      <c r="P226" s="6">
        <f>F226+J226-M226</f>
        <v>3.28125</v>
      </c>
      <c r="Q226" s="6">
        <f>F226+K226-N226</f>
        <v>3</v>
      </c>
    </row>
    <row r="227" spans="1:17" ht="11.25">
      <c r="A227" s="1">
        <v>40493</v>
      </c>
      <c r="B227" s="57" t="s">
        <v>86</v>
      </c>
      <c r="C227" t="s">
        <v>12</v>
      </c>
      <c r="D227" s="1">
        <f>A226</f>
        <v>40128</v>
      </c>
      <c r="E227" s="3">
        <v>3.75</v>
      </c>
      <c r="G227" s="8">
        <f>E227*_XLL.FRAZIONE.ANNO(D227,A227,1)</f>
        <v>3.75</v>
      </c>
      <c r="H227" s="6">
        <f>G227*0.125</f>
        <v>0.46875</v>
      </c>
      <c r="I227" s="6">
        <f>G227*0.2</f>
        <v>0.75</v>
      </c>
      <c r="J227" s="6">
        <f>G227-H227</f>
        <v>3.28125</v>
      </c>
      <c r="K227" s="6">
        <f>G227-I227</f>
        <v>3</v>
      </c>
      <c r="O227" s="6">
        <f>F227+G227</f>
        <v>3.75</v>
      </c>
      <c r="P227" s="6">
        <f>F227+J227-M227</f>
        <v>3.28125</v>
      </c>
      <c r="Q227" s="6">
        <f>F227+K227-N227</f>
        <v>3</v>
      </c>
    </row>
    <row r="228" spans="1:17" ht="11.25">
      <c r="A228" s="1">
        <v>40858</v>
      </c>
      <c r="B228" s="57" t="s">
        <v>86</v>
      </c>
      <c r="C228" t="s">
        <v>12</v>
      </c>
      <c r="D228" s="1">
        <f>A227</f>
        <v>40493</v>
      </c>
      <c r="E228" s="3">
        <v>3.75</v>
      </c>
      <c r="G228" s="8">
        <f>E228*_XLL.FRAZIONE.ANNO(D228,A228,1)</f>
        <v>3.75</v>
      </c>
      <c r="H228" s="6">
        <f>G228*0.125</f>
        <v>0.46875</v>
      </c>
      <c r="I228" s="6">
        <f>G228*0.2</f>
        <v>0.75</v>
      </c>
      <c r="J228" s="6">
        <f>G228-H228</f>
        <v>3.28125</v>
      </c>
      <c r="K228" s="6">
        <f>G228-I228</f>
        <v>3</v>
      </c>
      <c r="O228" s="6">
        <f>F228+G228</f>
        <v>3.75</v>
      </c>
      <c r="P228" s="6">
        <f>F228+J228-M228</f>
        <v>3.28125</v>
      </c>
      <c r="Q228" s="6">
        <f>F228+K228-N228</f>
        <v>3</v>
      </c>
    </row>
    <row r="229" spans="1:24" ht="11.25">
      <c r="A229" s="1">
        <v>40858</v>
      </c>
      <c r="B229" s="57" t="s">
        <v>86</v>
      </c>
      <c r="C229" t="s">
        <v>13</v>
      </c>
      <c r="F229" s="4">
        <v>100</v>
      </c>
      <c r="G229" s="8">
        <f>E229*_XLL.FRAZIONE.ANNO(D229,A229,1)</f>
        <v>0</v>
      </c>
      <c r="H229" s="6">
        <f>G229*0.125</f>
        <v>0</v>
      </c>
      <c r="I229" s="6">
        <f>G229*0.2</f>
        <v>0</v>
      </c>
      <c r="J229" s="6">
        <f>G229-H229</f>
        <v>0</v>
      </c>
      <c r="K229" s="6">
        <f>G229-I229</f>
        <v>0</v>
      </c>
      <c r="L229" s="6">
        <f>(100-T229)*X229/W229</f>
        <v>0.4200000000000017</v>
      </c>
      <c r="M229" s="6">
        <f>L229*0.125</f>
        <v>0.05250000000000021</v>
      </c>
      <c r="N229" s="6">
        <f>L229*0.2</f>
        <v>0.08400000000000035</v>
      </c>
      <c r="O229" s="6">
        <f>F229+G229</f>
        <v>100</v>
      </c>
      <c r="P229" s="6">
        <f>F229+J229-M229</f>
        <v>99.9475</v>
      </c>
      <c r="Q229" s="6">
        <f>F229+K229-N229</f>
        <v>99.916</v>
      </c>
      <c r="T229" s="4">
        <v>99.58</v>
      </c>
      <c r="U229" s="1">
        <v>38667</v>
      </c>
      <c r="V229" s="1">
        <v>40858</v>
      </c>
      <c r="W229" s="9">
        <f>V229-U229</f>
        <v>2191</v>
      </c>
      <c r="X229" s="9">
        <f>A229-U229</f>
        <v>2191</v>
      </c>
    </row>
    <row r="230" ht="12" thickBot="1"/>
    <row r="231" spans="15:18" ht="12" thickBot="1">
      <c r="O231" s="18">
        <f>_XLL.TIR.X(O225:O229,$A$225:$A$229,1)*100</f>
        <v>3.1199518591165543</v>
      </c>
      <c r="P231" s="19">
        <f>_XLL.TIR.X(P225:P229,$A$225:$A$229,1)*100</f>
        <v>2.64974944293499</v>
      </c>
      <c r="Q231" s="19">
        <f>_XLL.TIR.X(Q225:Q229,$A$225:$A$229,1)*100</f>
        <v>2.367342635989189</v>
      </c>
      <c r="R231" s="20">
        <f>_XLL.DURATA.M(A225,A229,E228/100,O231/100,1,1)</f>
        <v>2.1872920688442243</v>
      </c>
    </row>
    <row r="233" spans="1:24" ht="11.25">
      <c r="A233" s="1">
        <f>Rendimenti!C5</f>
        <v>39996</v>
      </c>
      <c r="B233" s="57" t="s">
        <v>85</v>
      </c>
      <c r="C233" t="s">
        <v>11</v>
      </c>
      <c r="D233" s="1">
        <v>39665</v>
      </c>
      <c r="E233" s="3">
        <v>5</v>
      </c>
      <c r="F233" s="59">
        <f>Rendimenti!D34</f>
        <v>102.9</v>
      </c>
      <c r="G233" s="8">
        <f aca="true" t="shared" si="115" ref="G233:G239">E233*_XLL.FRAZIONE.ANNO(D233,A233,1)</f>
        <v>4.534246575342466</v>
      </c>
      <c r="H233" s="6">
        <f aca="true" t="shared" si="116" ref="H233:H239">G233*0.125</f>
        <v>0.5667808219178082</v>
      </c>
      <c r="I233" s="6">
        <f aca="true" t="shared" si="117" ref="I233:I239">G233*0.2</f>
        <v>0.9068493150684932</v>
      </c>
      <c r="J233" s="6">
        <f aca="true" t="shared" si="118" ref="J233:J239">G233-H233</f>
        <v>3.9674657534246576</v>
      </c>
      <c r="K233" s="6">
        <f aca="true" t="shared" si="119" ref="K233:K239">G233-I233</f>
        <v>3.6273972602739724</v>
      </c>
      <c r="L233" s="6">
        <f>(100-T233)*X233/W233</f>
        <v>0.3958007117437733</v>
      </c>
      <c r="M233" s="6">
        <f>L233*0.125</f>
        <v>0.04947508896797166</v>
      </c>
      <c r="N233" s="6">
        <f>L233*0.2</f>
        <v>0.07916014234875467</v>
      </c>
      <c r="O233" s="6">
        <f>-(F233+G233)</f>
        <v>-107.43424657534247</v>
      </c>
      <c r="P233" s="6">
        <f>-(F233+J233-M233)</f>
        <v>-106.8179906644567</v>
      </c>
      <c r="Q233" s="6">
        <f>-(F233+K233-N233)</f>
        <v>-106.44823711792522</v>
      </c>
      <c r="T233" s="4">
        <v>99.33</v>
      </c>
      <c r="U233" s="1">
        <v>37838</v>
      </c>
      <c r="V233" s="1">
        <v>41491</v>
      </c>
      <c r="W233" s="9">
        <f>V233-U233</f>
        <v>3653</v>
      </c>
      <c r="X233" s="9">
        <f>A233-U233</f>
        <v>2158</v>
      </c>
    </row>
    <row r="234" spans="1:17" ht="11.25">
      <c r="A234" s="1">
        <v>40030</v>
      </c>
      <c r="B234" s="57" t="s">
        <v>85</v>
      </c>
      <c r="C234" t="s">
        <v>12</v>
      </c>
      <c r="D234" s="1">
        <f>D233</f>
        <v>39665</v>
      </c>
      <c r="E234" s="3">
        <v>5</v>
      </c>
      <c r="G234" s="8">
        <f t="shared" si="115"/>
        <v>5</v>
      </c>
      <c r="H234" s="6">
        <f t="shared" si="116"/>
        <v>0.625</v>
      </c>
      <c r="I234" s="6">
        <f t="shared" si="117"/>
        <v>1</v>
      </c>
      <c r="J234" s="6">
        <f t="shared" si="118"/>
        <v>4.375</v>
      </c>
      <c r="K234" s="6">
        <f t="shared" si="119"/>
        <v>4</v>
      </c>
      <c r="O234" s="6">
        <f aca="true" t="shared" si="120" ref="O234:O239">F234+G234</f>
        <v>5</v>
      </c>
      <c r="P234" s="6">
        <f aca="true" t="shared" si="121" ref="P234:P239">F234+J234-M234</f>
        <v>4.375</v>
      </c>
      <c r="Q234" s="6">
        <f aca="true" t="shared" si="122" ref="Q234:Q239">F234+K234-N234</f>
        <v>4</v>
      </c>
    </row>
    <row r="235" spans="1:17" ht="11.25">
      <c r="A235" s="1">
        <v>40395</v>
      </c>
      <c r="B235" s="57" t="s">
        <v>85</v>
      </c>
      <c r="C235" t="s">
        <v>12</v>
      </c>
      <c r="D235" s="1">
        <f>A234</f>
        <v>40030</v>
      </c>
      <c r="E235" s="3">
        <v>5</v>
      </c>
      <c r="G235" s="8">
        <f t="shared" si="115"/>
        <v>5</v>
      </c>
      <c r="H235" s="6">
        <f t="shared" si="116"/>
        <v>0.625</v>
      </c>
      <c r="I235" s="6">
        <f t="shared" si="117"/>
        <v>1</v>
      </c>
      <c r="J235" s="6">
        <f t="shared" si="118"/>
        <v>4.375</v>
      </c>
      <c r="K235" s="6">
        <f t="shared" si="119"/>
        <v>4</v>
      </c>
      <c r="O235" s="6">
        <f t="shared" si="120"/>
        <v>5</v>
      </c>
      <c r="P235" s="6">
        <f t="shared" si="121"/>
        <v>4.375</v>
      </c>
      <c r="Q235" s="6">
        <f t="shared" si="122"/>
        <v>4</v>
      </c>
    </row>
    <row r="236" spans="1:17" ht="11.25">
      <c r="A236" s="1">
        <v>40760</v>
      </c>
      <c r="B236" s="57" t="s">
        <v>85</v>
      </c>
      <c r="C236" t="s">
        <v>12</v>
      </c>
      <c r="D236" s="1">
        <f>A235</f>
        <v>40395</v>
      </c>
      <c r="E236" s="3">
        <v>5</v>
      </c>
      <c r="G236" s="8">
        <f t="shared" si="115"/>
        <v>5</v>
      </c>
      <c r="H236" s="6">
        <f t="shared" si="116"/>
        <v>0.625</v>
      </c>
      <c r="I236" s="6">
        <f t="shared" si="117"/>
        <v>1</v>
      </c>
      <c r="J236" s="6">
        <f t="shared" si="118"/>
        <v>4.375</v>
      </c>
      <c r="K236" s="6">
        <f t="shared" si="119"/>
        <v>4</v>
      </c>
      <c r="O236" s="6">
        <f t="shared" si="120"/>
        <v>5</v>
      </c>
      <c r="P236" s="6">
        <f t="shared" si="121"/>
        <v>4.375</v>
      </c>
      <c r="Q236" s="6">
        <f t="shared" si="122"/>
        <v>4</v>
      </c>
    </row>
    <row r="237" spans="1:17" ht="11.25">
      <c r="A237" s="1">
        <v>41126</v>
      </c>
      <c r="B237" s="57" t="s">
        <v>85</v>
      </c>
      <c r="C237" t="s">
        <v>12</v>
      </c>
      <c r="D237" s="1">
        <f>A236</f>
        <v>40760</v>
      </c>
      <c r="E237" s="3">
        <v>5</v>
      </c>
      <c r="G237" s="8">
        <f t="shared" si="115"/>
        <v>5</v>
      </c>
      <c r="H237" s="6">
        <f t="shared" si="116"/>
        <v>0.625</v>
      </c>
      <c r="I237" s="6">
        <f t="shared" si="117"/>
        <v>1</v>
      </c>
      <c r="J237" s="6">
        <f t="shared" si="118"/>
        <v>4.375</v>
      </c>
      <c r="K237" s="6">
        <f t="shared" si="119"/>
        <v>4</v>
      </c>
      <c r="O237" s="6">
        <f t="shared" si="120"/>
        <v>5</v>
      </c>
      <c r="P237" s="6">
        <f t="shared" si="121"/>
        <v>4.375</v>
      </c>
      <c r="Q237" s="6">
        <f t="shared" si="122"/>
        <v>4</v>
      </c>
    </row>
    <row r="238" spans="1:17" ht="11.25">
      <c r="A238" s="1">
        <v>41491</v>
      </c>
      <c r="B238" s="57" t="s">
        <v>85</v>
      </c>
      <c r="C238" t="s">
        <v>12</v>
      </c>
      <c r="D238" s="1">
        <f>A237</f>
        <v>41126</v>
      </c>
      <c r="E238" s="3">
        <v>5</v>
      </c>
      <c r="G238" s="8">
        <f t="shared" si="115"/>
        <v>5</v>
      </c>
      <c r="H238" s="6">
        <f t="shared" si="116"/>
        <v>0.625</v>
      </c>
      <c r="I238" s="6">
        <f t="shared" si="117"/>
        <v>1</v>
      </c>
      <c r="J238" s="6">
        <f t="shared" si="118"/>
        <v>4.375</v>
      </c>
      <c r="K238" s="6">
        <f t="shared" si="119"/>
        <v>4</v>
      </c>
      <c r="O238" s="6">
        <f t="shared" si="120"/>
        <v>5</v>
      </c>
      <c r="P238" s="6">
        <f t="shared" si="121"/>
        <v>4.375</v>
      </c>
      <c r="Q238" s="6">
        <f t="shared" si="122"/>
        <v>4</v>
      </c>
    </row>
    <row r="239" spans="1:24" ht="11.25">
      <c r="A239" s="1">
        <v>41491</v>
      </c>
      <c r="B239" s="57" t="s">
        <v>85</v>
      </c>
      <c r="C239" t="s">
        <v>13</v>
      </c>
      <c r="F239" s="4">
        <v>100</v>
      </c>
      <c r="G239" s="8">
        <f t="shared" si="115"/>
        <v>0</v>
      </c>
      <c r="H239" s="6">
        <f t="shared" si="116"/>
        <v>0</v>
      </c>
      <c r="I239" s="6">
        <f t="shared" si="117"/>
        <v>0</v>
      </c>
      <c r="J239" s="6">
        <f t="shared" si="118"/>
        <v>0</v>
      </c>
      <c r="K239" s="6">
        <f t="shared" si="119"/>
        <v>0</v>
      </c>
      <c r="L239" s="6">
        <f>(100-T239)*X239/W239</f>
        <v>0.6700000000000017</v>
      </c>
      <c r="M239" s="6">
        <f>L239*0.125</f>
        <v>0.08375000000000021</v>
      </c>
      <c r="N239" s="6">
        <f>L239*0.2</f>
        <v>0.13400000000000034</v>
      </c>
      <c r="O239" s="6">
        <f t="shared" si="120"/>
        <v>100</v>
      </c>
      <c r="P239" s="6">
        <f t="shared" si="121"/>
        <v>99.91625</v>
      </c>
      <c r="Q239" s="6">
        <f t="shared" si="122"/>
        <v>99.866</v>
      </c>
      <c r="T239" s="4">
        <v>99.33</v>
      </c>
      <c r="U239" s="1">
        <v>37838</v>
      </c>
      <c r="V239" s="1">
        <v>41491</v>
      </c>
      <c r="W239" s="9">
        <f>V239-U239</f>
        <v>3653</v>
      </c>
      <c r="X239" s="9">
        <f>A239-U239</f>
        <v>3653</v>
      </c>
    </row>
    <row r="240" ht="12" thickBot="1"/>
    <row r="241" spans="15:18" ht="12" thickBot="1">
      <c r="O241" s="18">
        <f>_XLL.TIR.X(O233:O239,$A$233:$A$239,1)*100</f>
        <v>4.208727553486824</v>
      </c>
      <c r="P241" s="19">
        <f>_XLL.TIR.X(P233:P239,$A$233:$A$239,1)*100</f>
        <v>3.590219095349312</v>
      </c>
      <c r="Q241" s="19">
        <f>_XLL.TIR.X(Q233:Q239,$A$233:$A$239,1)*100</f>
        <v>3.2186757773160934</v>
      </c>
      <c r="R241" s="20">
        <f>_XLL.DURATA.M(A233,A239,E238/100,O241/100,1,1)</f>
        <v>3.500595840343196</v>
      </c>
    </row>
    <row r="243" spans="1:24" ht="11.25">
      <c r="A243" s="1">
        <f>Rendimenti!C5</f>
        <v>39996</v>
      </c>
      <c r="B243" s="57" t="s">
        <v>163</v>
      </c>
      <c r="C243" t="s">
        <v>11</v>
      </c>
      <c r="D243" s="1">
        <v>39856</v>
      </c>
      <c r="E243" s="3">
        <v>6</v>
      </c>
      <c r="F243" s="58">
        <f>Rendimenti!D35</f>
        <v>106</v>
      </c>
      <c r="G243" s="8">
        <f aca="true" t="shared" si="123" ref="G243:G250">E243*_XLL.FRAZIONE.ANNO(D243,A243,1)</f>
        <v>2.3013698630136985</v>
      </c>
      <c r="H243" s="6">
        <f aca="true" t="shared" si="124" ref="H243:H250">G243*0.125</f>
        <v>0.2876712328767123</v>
      </c>
      <c r="I243" s="6">
        <f aca="true" t="shared" si="125" ref="I243:I250">G243*0.2</f>
        <v>0.4602739726027397</v>
      </c>
      <c r="J243" s="6">
        <f aca="true" t="shared" si="126" ref="J243:J250">G243-H243</f>
        <v>2.0136986301369864</v>
      </c>
      <c r="K243" s="6">
        <f aca="true" t="shared" si="127" ref="K243:K250">G243-I243</f>
        <v>1.841095890410959</v>
      </c>
      <c r="L243" s="6">
        <f>(100-T243)*X243/W243</f>
        <v>0.17722419928825453</v>
      </c>
      <c r="M243" s="6">
        <f>L243*0.125</f>
        <v>0.022153024911031816</v>
      </c>
      <c r="N243" s="6">
        <f>L243*0.2</f>
        <v>0.03544483985765091</v>
      </c>
      <c r="O243" s="6">
        <f>-(F243+G243)</f>
        <v>-108.3013698630137</v>
      </c>
      <c r="P243" s="6">
        <f>-(F243+J243-M243)</f>
        <v>-107.99154560522595</v>
      </c>
      <c r="Q243" s="6">
        <f>-(F243+K243-N243)</f>
        <v>-107.80565105055331</v>
      </c>
      <c r="T243" s="4">
        <v>99.7</v>
      </c>
      <c r="U243" s="1">
        <v>37838</v>
      </c>
      <c r="V243" s="1">
        <v>41491</v>
      </c>
      <c r="W243" s="9">
        <f>V243-U243</f>
        <v>3653</v>
      </c>
      <c r="X243" s="9">
        <f>A243-U243</f>
        <v>2158</v>
      </c>
    </row>
    <row r="244" spans="1:17" ht="11.25">
      <c r="A244" s="1">
        <v>40221</v>
      </c>
      <c r="B244" s="57" t="s">
        <v>163</v>
      </c>
      <c r="C244" t="s">
        <v>12</v>
      </c>
      <c r="D244" s="1">
        <f>D243</f>
        <v>39856</v>
      </c>
      <c r="E244" s="3">
        <v>6</v>
      </c>
      <c r="G244" s="8">
        <f t="shared" si="123"/>
        <v>6</v>
      </c>
      <c r="H244" s="6">
        <f t="shared" si="124"/>
        <v>0.75</v>
      </c>
      <c r="I244" s="6">
        <f t="shared" si="125"/>
        <v>1.2000000000000002</v>
      </c>
      <c r="J244" s="6">
        <f t="shared" si="126"/>
        <v>5.25</v>
      </c>
      <c r="K244" s="6">
        <f t="shared" si="127"/>
        <v>4.8</v>
      </c>
      <c r="O244" s="6">
        <f aca="true" t="shared" si="128" ref="O244:O250">F244+G244</f>
        <v>6</v>
      </c>
      <c r="P244" s="6">
        <f aca="true" t="shared" si="129" ref="P244:P250">F244+J244-M244</f>
        <v>5.25</v>
      </c>
      <c r="Q244" s="6">
        <f aca="true" t="shared" si="130" ref="Q244:Q250">F244+K244-N244</f>
        <v>4.8</v>
      </c>
    </row>
    <row r="245" spans="1:17" ht="11.25">
      <c r="A245" s="1">
        <v>40586</v>
      </c>
      <c r="B245" s="57" t="s">
        <v>163</v>
      </c>
      <c r="C245" t="s">
        <v>12</v>
      </c>
      <c r="D245" s="1">
        <f>A244</f>
        <v>40221</v>
      </c>
      <c r="E245" s="3">
        <v>6</v>
      </c>
      <c r="G245" s="8">
        <f t="shared" si="123"/>
        <v>6</v>
      </c>
      <c r="H245" s="6">
        <f t="shared" si="124"/>
        <v>0.75</v>
      </c>
      <c r="I245" s="6">
        <f t="shared" si="125"/>
        <v>1.2000000000000002</v>
      </c>
      <c r="J245" s="6">
        <f t="shared" si="126"/>
        <v>5.25</v>
      </c>
      <c r="K245" s="6">
        <f t="shared" si="127"/>
        <v>4.8</v>
      </c>
      <c r="O245" s="6">
        <f t="shared" si="128"/>
        <v>6</v>
      </c>
      <c r="P245" s="6">
        <f t="shared" si="129"/>
        <v>5.25</v>
      </c>
      <c r="Q245" s="6">
        <f t="shared" si="130"/>
        <v>4.8</v>
      </c>
    </row>
    <row r="246" spans="1:17" ht="11.25">
      <c r="A246" s="1">
        <v>40951</v>
      </c>
      <c r="B246" s="57" t="s">
        <v>163</v>
      </c>
      <c r="C246" t="s">
        <v>12</v>
      </c>
      <c r="D246" s="1">
        <f>A245</f>
        <v>40586</v>
      </c>
      <c r="E246" s="3">
        <v>6</v>
      </c>
      <c r="G246" s="8">
        <f t="shared" si="123"/>
        <v>6</v>
      </c>
      <c r="H246" s="6">
        <f t="shared" si="124"/>
        <v>0.75</v>
      </c>
      <c r="I246" s="6">
        <f>G246*0.2</f>
        <v>1.2000000000000002</v>
      </c>
      <c r="J246" s="6">
        <f>G246-H246</f>
        <v>5.25</v>
      </c>
      <c r="K246" s="6">
        <f>G246-I246</f>
        <v>4.8</v>
      </c>
      <c r="O246" s="6">
        <f>F246+G246</f>
        <v>6</v>
      </c>
      <c r="P246" s="6">
        <f>F246+J246-M246</f>
        <v>5.25</v>
      </c>
      <c r="Q246" s="6">
        <f>F246+K246-N246</f>
        <v>4.8</v>
      </c>
    </row>
    <row r="247" spans="1:17" ht="11.25">
      <c r="A247" s="1">
        <v>41317</v>
      </c>
      <c r="B247" s="57" t="s">
        <v>163</v>
      </c>
      <c r="C247" t="s">
        <v>12</v>
      </c>
      <c r="D247" s="1">
        <f>A246</f>
        <v>40951</v>
      </c>
      <c r="E247" s="3">
        <v>6</v>
      </c>
      <c r="G247" s="8">
        <f t="shared" si="123"/>
        <v>6</v>
      </c>
      <c r="H247" s="6">
        <f t="shared" si="124"/>
        <v>0.75</v>
      </c>
      <c r="I247" s="6">
        <f t="shared" si="125"/>
        <v>1.2000000000000002</v>
      </c>
      <c r="J247" s="6">
        <f t="shared" si="126"/>
        <v>5.25</v>
      </c>
      <c r="K247" s="6">
        <f t="shared" si="127"/>
        <v>4.8</v>
      </c>
      <c r="O247" s="6">
        <f t="shared" si="128"/>
        <v>6</v>
      </c>
      <c r="P247" s="6">
        <f t="shared" si="129"/>
        <v>5.25</v>
      </c>
      <c r="Q247" s="6">
        <f t="shared" si="130"/>
        <v>4.8</v>
      </c>
    </row>
    <row r="248" spans="1:17" ht="11.25">
      <c r="A248" s="1">
        <v>41682</v>
      </c>
      <c r="B248" s="57" t="s">
        <v>163</v>
      </c>
      <c r="C248" t="s">
        <v>12</v>
      </c>
      <c r="D248" s="1">
        <f>A247</f>
        <v>41317</v>
      </c>
      <c r="E248" s="3">
        <v>6</v>
      </c>
      <c r="G248" s="8">
        <f t="shared" si="123"/>
        <v>6</v>
      </c>
      <c r="H248" s="6">
        <f t="shared" si="124"/>
        <v>0.75</v>
      </c>
      <c r="I248" s="6">
        <f t="shared" si="125"/>
        <v>1.2000000000000002</v>
      </c>
      <c r="J248" s="6">
        <f t="shared" si="126"/>
        <v>5.25</v>
      </c>
      <c r="K248" s="6">
        <f t="shared" si="127"/>
        <v>4.8</v>
      </c>
      <c r="O248" s="6">
        <f t="shared" si="128"/>
        <v>6</v>
      </c>
      <c r="P248" s="6">
        <f t="shared" si="129"/>
        <v>5.25</v>
      </c>
      <c r="Q248" s="6">
        <f t="shared" si="130"/>
        <v>4.8</v>
      </c>
    </row>
    <row r="249" spans="1:17" ht="11.25">
      <c r="A249" s="1">
        <v>42047</v>
      </c>
      <c r="B249" s="57" t="s">
        <v>163</v>
      </c>
      <c r="C249" t="s">
        <v>12</v>
      </c>
      <c r="D249" s="1">
        <f>A248</f>
        <v>41682</v>
      </c>
      <c r="E249" s="3">
        <v>6</v>
      </c>
      <c r="G249" s="8">
        <f t="shared" si="123"/>
        <v>6</v>
      </c>
      <c r="H249" s="6">
        <f t="shared" si="124"/>
        <v>0.75</v>
      </c>
      <c r="I249" s="6">
        <f t="shared" si="125"/>
        <v>1.2000000000000002</v>
      </c>
      <c r="J249" s="6">
        <f t="shared" si="126"/>
        <v>5.25</v>
      </c>
      <c r="K249" s="6">
        <f t="shared" si="127"/>
        <v>4.8</v>
      </c>
      <c r="O249" s="6">
        <f t="shared" si="128"/>
        <v>6</v>
      </c>
      <c r="P249" s="6">
        <f t="shared" si="129"/>
        <v>5.25</v>
      </c>
      <c r="Q249" s="6">
        <f t="shared" si="130"/>
        <v>4.8</v>
      </c>
    </row>
    <row r="250" spans="1:24" ht="11.25">
      <c r="A250" s="1">
        <v>42047</v>
      </c>
      <c r="B250" s="57" t="s">
        <v>163</v>
      </c>
      <c r="C250" t="s">
        <v>13</v>
      </c>
      <c r="F250" s="4">
        <v>100</v>
      </c>
      <c r="G250" s="8">
        <f t="shared" si="123"/>
        <v>0</v>
      </c>
      <c r="H250" s="6">
        <f t="shared" si="124"/>
        <v>0</v>
      </c>
      <c r="I250" s="6">
        <f t="shared" si="125"/>
        <v>0</v>
      </c>
      <c r="J250" s="6">
        <f t="shared" si="126"/>
        <v>0</v>
      </c>
      <c r="K250" s="6">
        <f t="shared" si="127"/>
        <v>0</v>
      </c>
      <c r="L250" s="6">
        <f>(100-T250)*X250/W250</f>
        <v>0.34566110046536763</v>
      </c>
      <c r="M250" s="6">
        <f>L250*0.125</f>
        <v>0.043207637558170954</v>
      </c>
      <c r="N250" s="6">
        <f>L250*0.2</f>
        <v>0.06913222009307353</v>
      </c>
      <c r="O250" s="6">
        <f t="shared" si="128"/>
        <v>100</v>
      </c>
      <c r="P250" s="6">
        <f t="shared" si="129"/>
        <v>99.95679236244183</v>
      </c>
      <c r="Q250" s="6">
        <f t="shared" si="130"/>
        <v>99.93086777990693</v>
      </c>
      <c r="T250" s="4">
        <v>99.7</v>
      </c>
      <c r="U250" s="1">
        <v>37838</v>
      </c>
      <c r="V250" s="1">
        <v>41491</v>
      </c>
      <c r="W250" s="9">
        <f>V250-U250</f>
        <v>3653</v>
      </c>
      <c r="X250" s="9">
        <f>A250-U250</f>
        <v>4209</v>
      </c>
    </row>
    <row r="251" ht="12" thickBot="1">
      <c r="B251" s="57"/>
    </row>
    <row r="252" spans="15:18" ht="12" thickBot="1">
      <c r="O252" s="18">
        <f>_XLL.TIR.X(O243:O250,$A$243:$A$250,1)*100</f>
        <v>4.748687520623207</v>
      </c>
      <c r="P252" s="19">
        <f>_XLL.TIR.X(P243:P250,$A$243:$A$250,1)*100</f>
        <v>4.025603458285332</v>
      </c>
      <c r="Q252" s="19">
        <f>_XLL.TIR.X(Q243:Q250,$A$243:$A$250,1)*100</f>
        <v>3.591282293200493</v>
      </c>
      <c r="R252" s="20">
        <f>_XLL.DURATA.M(A243,A250,E249/100,O252/100,1,1)</f>
        <v>4.635972335594545</v>
      </c>
    </row>
    <row r="254" spans="1:24" ht="11.25">
      <c r="A254" s="1">
        <f>Rendimenti!C5</f>
        <v>39996</v>
      </c>
      <c r="B254" s="66" t="s">
        <v>90</v>
      </c>
      <c r="C254" t="s">
        <v>11</v>
      </c>
      <c r="D254" s="1">
        <v>39953</v>
      </c>
      <c r="E254">
        <v>4.625</v>
      </c>
      <c r="F254" s="58">
        <f>Rendimenti!D36</f>
        <v>97.44</v>
      </c>
      <c r="G254" s="8">
        <f aca="true" t="shared" si="131" ref="G254:G262">E254*_XLL.FRAZIONE.ANNO(D254,A254,1)</f>
        <v>0.5448630136986301</v>
      </c>
      <c r="H254" s="6">
        <f aca="true" t="shared" si="132" ref="H254:H262">G254*0.125</f>
        <v>0.06810787671232876</v>
      </c>
      <c r="I254" s="6">
        <f aca="true" t="shared" si="133" ref="I254:I262">G254*0.2</f>
        <v>0.10897260273972603</v>
      </c>
      <c r="J254" s="6">
        <f aca="true" t="shared" si="134" ref="J254:J262">G254-H254</f>
        <v>0.47675513698630134</v>
      </c>
      <c r="K254" s="6">
        <f aca="true" t="shared" si="135" ref="K254:K262">G254-I254</f>
        <v>0.4358904109589041</v>
      </c>
      <c r="L254" s="6">
        <f>(100-T254)*X254/W254</f>
        <v>0.22006920415224837</v>
      </c>
      <c r="M254" s="6">
        <f>L254*0.125</f>
        <v>0.027508650519031046</v>
      </c>
      <c r="N254" s="6">
        <f>L254*0.2</f>
        <v>0.04401384083044968</v>
      </c>
      <c r="O254" s="6">
        <f>-(F254+G254)</f>
        <v>-97.98486301369863</v>
      </c>
      <c r="P254" s="6">
        <f>-(F254+J254-M254)</f>
        <v>-97.88924648646727</v>
      </c>
      <c r="Q254" s="6">
        <f>-(F254+K254-N254)</f>
        <v>-97.83187657012846</v>
      </c>
      <c r="T254" s="4">
        <v>99.2</v>
      </c>
      <c r="U254" s="1">
        <v>39042</v>
      </c>
      <c r="V254" s="1">
        <v>42510</v>
      </c>
      <c r="W254" s="9">
        <f>V254-U254</f>
        <v>3468</v>
      </c>
      <c r="X254" s="9">
        <f>A254-U254</f>
        <v>954</v>
      </c>
    </row>
    <row r="255" spans="1:17" ht="11.25">
      <c r="A255" s="1">
        <v>40318</v>
      </c>
      <c r="B255" s="66" t="s">
        <v>90</v>
      </c>
      <c r="C255" t="s">
        <v>12</v>
      </c>
      <c r="D255" s="1">
        <f>D254</f>
        <v>39953</v>
      </c>
      <c r="E255">
        <v>4.625</v>
      </c>
      <c r="G255" s="8">
        <f t="shared" si="131"/>
        <v>4.625</v>
      </c>
      <c r="H255" s="6">
        <f t="shared" si="132"/>
        <v>0.578125</v>
      </c>
      <c r="I255" s="6">
        <f t="shared" si="133"/>
        <v>0.925</v>
      </c>
      <c r="J255" s="6">
        <f t="shared" si="134"/>
        <v>4.046875</v>
      </c>
      <c r="K255" s="6">
        <f t="shared" si="135"/>
        <v>3.7</v>
      </c>
      <c r="O255" s="6">
        <f aca="true" t="shared" si="136" ref="O255:O261">F255+G255</f>
        <v>4.625</v>
      </c>
      <c r="P255" s="6">
        <f aca="true" t="shared" si="137" ref="P255:P261">F255+J255-M255</f>
        <v>4.046875</v>
      </c>
      <c r="Q255" s="6">
        <f aca="true" t="shared" si="138" ref="Q255:Q261">F255+K255-N255</f>
        <v>3.7</v>
      </c>
    </row>
    <row r="256" spans="1:17" ht="11.25">
      <c r="A256" s="1">
        <v>40683</v>
      </c>
      <c r="B256" s="66" t="s">
        <v>90</v>
      </c>
      <c r="C256" t="s">
        <v>12</v>
      </c>
      <c r="D256" s="1">
        <f aca="true" t="shared" si="139" ref="D256:D261">A255</f>
        <v>40318</v>
      </c>
      <c r="E256">
        <v>4.625</v>
      </c>
      <c r="G256" s="8">
        <f t="shared" si="131"/>
        <v>4.625</v>
      </c>
      <c r="H256" s="6">
        <f t="shared" si="132"/>
        <v>0.578125</v>
      </c>
      <c r="I256" s="6">
        <f t="shared" si="133"/>
        <v>0.925</v>
      </c>
      <c r="J256" s="6">
        <f t="shared" si="134"/>
        <v>4.046875</v>
      </c>
      <c r="K256" s="6">
        <f t="shared" si="135"/>
        <v>3.7</v>
      </c>
      <c r="O256" s="6">
        <f t="shared" si="136"/>
        <v>4.625</v>
      </c>
      <c r="P256" s="6">
        <f t="shared" si="137"/>
        <v>4.046875</v>
      </c>
      <c r="Q256" s="6">
        <f t="shared" si="138"/>
        <v>3.7</v>
      </c>
    </row>
    <row r="257" spans="1:17" ht="11.25">
      <c r="A257" s="1">
        <v>41049</v>
      </c>
      <c r="B257" s="66" t="s">
        <v>90</v>
      </c>
      <c r="C257" t="s">
        <v>12</v>
      </c>
      <c r="D257" s="1">
        <f t="shared" si="139"/>
        <v>40683</v>
      </c>
      <c r="E257">
        <v>4.625</v>
      </c>
      <c r="G257" s="8">
        <f t="shared" si="131"/>
        <v>4.625</v>
      </c>
      <c r="H257" s="6">
        <f t="shared" si="132"/>
        <v>0.578125</v>
      </c>
      <c r="I257" s="6">
        <f t="shared" si="133"/>
        <v>0.925</v>
      </c>
      <c r="J257" s="6">
        <f t="shared" si="134"/>
        <v>4.046875</v>
      </c>
      <c r="K257" s="6">
        <f t="shared" si="135"/>
        <v>3.7</v>
      </c>
      <c r="O257" s="6">
        <f t="shared" si="136"/>
        <v>4.625</v>
      </c>
      <c r="P257" s="6">
        <f t="shared" si="137"/>
        <v>4.046875</v>
      </c>
      <c r="Q257" s="6">
        <f t="shared" si="138"/>
        <v>3.7</v>
      </c>
    </row>
    <row r="258" spans="1:17" ht="11.25">
      <c r="A258" s="1">
        <v>41414</v>
      </c>
      <c r="B258" s="66" t="s">
        <v>90</v>
      </c>
      <c r="C258" t="s">
        <v>12</v>
      </c>
      <c r="D258" s="1">
        <f t="shared" si="139"/>
        <v>41049</v>
      </c>
      <c r="E258">
        <v>4.625</v>
      </c>
      <c r="G258" s="8">
        <f t="shared" si="131"/>
        <v>4.625</v>
      </c>
      <c r="H258" s="6">
        <f t="shared" si="132"/>
        <v>0.578125</v>
      </c>
      <c r="I258" s="6">
        <f t="shared" si="133"/>
        <v>0.925</v>
      </c>
      <c r="J258" s="6">
        <f t="shared" si="134"/>
        <v>4.046875</v>
      </c>
      <c r="K258" s="6">
        <f t="shared" si="135"/>
        <v>3.7</v>
      </c>
      <c r="O258" s="6">
        <f t="shared" si="136"/>
        <v>4.625</v>
      </c>
      <c r="P258" s="6">
        <f t="shared" si="137"/>
        <v>4.046875</v>
      </c>
      <c r="Q258" s="6">
        <f t="shared" si="138"/>
        <v>3.7</v>
      </c>
    </row>
    <row r="259" spans="1:17" ht="11.25">
      <c r="A259" s="1">
        <v>41779</v>
      </c>
      <c r="B259" s="66" t="s">
        <v>90</v>
      </c>
      <c r="C259" t="s">
        <v>12</v>
      </c>
      <c r="D259" s="1">
        <f t="shared" si="139"/>
        <v>41414</v>
      </c>
      <c r="E259">
        <v>4.625</v>
      </c>
      <c r="G259" s="8">
        <f t="shared" si="131"/>
        <v>4.625</v>
      </c>
      <c r="H259" s="6">
        <f t="shared" si="132"/>
        <v>0.578125</v>
      </c>
      <c r="I259" s="6">
        <f t="shared" si="133"/>
        <v>0.925</v>
      </c>
      <c r="J259" s="6">
        <f t="shared" si="134"/>
        <v>4.046875</v>
      </c>
      <c r="K259" s="6">
        <f t="shared" si="135"/>
        <v>3.7</v>
      </c>
      <c r="O259" s="6">
        <f t="shared" si="136"/>
        <v>4.625</v>
      </c>
      <c r="P259" s="6">
        <f t="shared" si="137"/>
        <v>4.046875</v>
      </c>
      <c r="Q259" s="6">
        <f t="shared" si="138"/>
        <v>3.7</v>
      </c>
    </row>
    <row r="260" spans="1:17" ht="11.25">
      <c r="A260" s="1">
        <v>42144</v>
      </c>
      <c r="B260" s="66" t="s">
        <v>90</v>
      </c>
      <c r="C260" t="s">
        <v>12</v>
      </c>
      <c r="D260" s="1">
        <f t="shared" si="139"/>
        <v>41779</v>
      </c>
      <c r="E260">
        <v>4.625</v>
      </c>
      <c r="G260" s="8">
        <f t="shared" si="131"/>
        <v>4.625</v>
      </c>
      <c r="H260" s="6">
        <f t="shared" si="132"/>
        <v>0.578125</v>
      </c>
      <c r="I260" s="6">
        <f t="shared" si="133"/>
        <v>0.925</v>
      </c>
      <c r="J260" s="6">
        <f t="shared" si="134"/>
        <v>4.046875</v>
      </c>
      <c r="K260" s="6">
        <f t="shared" si="135"/>
        <v>3.7</v>
      </c>
      <c r="O260" s="6">
        <f t="shared" si="136"/>
        <v>4.625</v>
      </c>
      <c r="P260" s="6">
        <f t="shared" si="137"/>
        <v>4.046875</v>
      </c>
      <c r="Q260" s="6">
        <f t="shared" si="138"/>
        <v>3.7</v>
      </c>
    </row>
    <row r="261" spans="1:17" ht="11.25">
      <c r="A261" s="1">
        <v>42510</v>
      </c>
      <c r="B261" s="66" t="s">
        <v>90</v>
      </c>
      <c r="C261" t="s">
        <v>12</v>
      </c>
      <c r="D261" s="1">
        <f t="shared" si="139"/>
        <v>42144</v>
      </c>
      <c r="E261">
        <v>4.625</v>
      </c>
      <c r="G261" s="8">
        <f t="shared" si="131"/>
        <v>4.625</v>
      </c>
      <c r="H261" s="6">
        <f t="shared" si="132"/>
        <v>0.578125</v>
      </c>
      <c r="I261" s="6">
        <f t="shared" si="133"/>
        <v>0.925</v>
      </c>
      <c r="J261" s="6">
        <f t="shared" si="134"/>
        <v>4.046875</v>
      </c>
      <c r="K261" s="6">
        <f t="shared" si="135"/>
        <v>3.7</v>
      </c>
      <c r="O261" s="6">
        <f t="shared" si="136"/>
        <v>4.625</v>
      </c>
      <c r="P261" s="6">
        <f t="shared" si="137"/>
        <v>4.046875</v>
      </c>
      <c r="Q261" s="6">
        <f t="shared" si="138"/>
        <v>3.7</v>
      </c>
    </row>
    <row r="262" spans="1:24" ht="11.25">
      <c r="A262" s="1">
        <v>42510</v>
      </c>
      <c r="B262" s="66" t="s">
        <v>90</v>
      </c>
      <c r="C262" t="s">
        <v>13</v>
      </c>
      <c r="F262" s="4">
        <v>100</v>
      </c>
      <c r="G262" s="8">
        <f t="shared" si="131"/>
        <v>0</v>
      </c>
      <c r="H262" s="6">
        <f t="shared" si="132"/>
        <v>0</v>
      </c>
      <c r="I262" s="6">
        <f t="shared" si="133"/>
        <v>0</v>
      </c>
      <c r="J262" s="6">
        <f t="shared" si="134"/>
        <v>0</v>
      </c>
      <c r="K262" s="6">
        <f t="shared" si="135"/>
        <v>0</v>
      </c>
      <c r="L262" s="6">
        <f>(100-T262)*X262/W262</f>
        <v>0.7999999999999972</v>
      </c>
      <c r="M262" s="6">
        <f>L262*0.125</f>
        <v>0.09999999999999964</v>
      </c>
      <c r="N262" s="6">
        <f>L262*0.2</f>
        <v>0.15999999999999945</v>
      </c>
      <c r="O262" s="6">
        <f>F262+G262</f>
        <v>100</v>
      </c>
      <c r="P262" s="6">
        <f>F262+J262-M262</f>
        <v>99.9</v>
      </c>
      <c r="Q262" s="6">
        <f>F262+K262-N262</f>
        <v>99.84</v>
      </c>
      <c r="T262" s="4">
        <v>99.2</v>
      </c>
      <c r="U262" s="1">
        <v>39042</v>
      </c>
      <c r="V262" s="1">
        <v>42510</v>
      </c>
      <c r="W262" s="9">
        <f>V262-U262</f>
        <v>3468</v>
      </c>
      <c r="X262" s="9">
        <f>A262-U262</f>
        <v>3468</v>
      </c>
    </row>
    <row r="263" ht="12" thickBot="1"/>
    <row r="264" spans="15:18" ht="12" thickBot="1">
      <c r="O264" s="18">
        <f>_XLL.TIR.X(O254:O262,$A$254:$A$262,1)*100</f>
        <v>5.068904533982277</v>
      </c>
      <c r="P264" s="19">
        <f>_XLL.TIR.X(P254:P262,$A$254:$A$262,1)*100</f>
        <v>4.474231973290443</v>
      </c>
      <c r="Q264" s="19">
        <f>_XLL.TIR.X(Q254:Q262,$A$254:$A$262,1)*100</f>
        <v>4.117118939757347</v>
      </c>
      <c r="R264" s="20">
        <f>_XLL.DURATA.M(A254,A262,E261/100,O264/100,1,1)</f>
        <v>5.71643615521103</v>
      </c>
    </row>
    <row r="266" spans="1:24" ht="11.25">
      <c r="A266" s="1">
        <f>Rendimenti!C5</f>
        <v>39996</v>
      </c>
      <c r="B266" s="66" t="s">
        <v>93</v>
      </c>
      <c r="C266" t="s">
        <v>11</v>
      </c>
      <c r="D266" s="1">
        <v>39942</v>
      </c>
      <c r="E266">
        <v>3.625</v>
      </c>
      <c r="F266" s="68">
        <f>Rendimenti!D37</f>
        <v>102</v>
      </c>
      <c r="G266" s="8">
        <f>E266*_XLL.FRAZIONE.ANNO(D266,A266,1)</f>
        <v>0.5363013698630137</v>
      </c>
      <c r="H266" s="6">
        <f>G266*0.125</f>
        <v>0.06703767123287671</v>
      </c>
      <c r="I266" s="6">
        <f>G266*0.2</f>
        <v>0.10726027397260274</v>
      </c>
      <c r="J266" s="6">
        <f>G266-H266</f>
        <v>0.46926369863013695</v>
      </c>
      <c r="K266" s="6">
        <f>G266-I266</f>
        <v>0.42904109589041095</v>
      </c>
      <c r="L266" s="6">
        <f>(100-T266)*X266/W266</f>
        <v>0.24292139225654863</v>
      </c>
      <c r="M266" s="6">
        <f>L266*0.125</f>
        <v>0.03036517403206858</v>
      </c>
      <c r="N266" s="6">
        <f>L266*0.2</f>
        <v>0.04858427845130973</v>
      </c>
      <c r="O266" s="6">
        <f>-(F266+G266)</f>
        <v>-102.53630136986301</v>
      </c>
      <c r="P266" s="6">
        <f>-(F266+J266-M266)</f>
        <v>-102.43889852459807</v>
      </c>
      <c r="Q266" s="6">
        <f>-(F266+K266-N266)</f>
        <v>-102.3804568174391</v>
      </c>
      <c r="T266" s="4">
        <v>99.59</v>
      </c>
      <c r="U266" s="1">
        <v>38481</v>
      </c>
      <c r="V266" s="1">
        <v>41038</v>
      </c>
      <c r="W266" s="9">
        <f>V266-U266</f>
        <v>2557</v>
      </c>
      <c r="X266" s="9">
        <f>A266-U266</f>
        <v>1515</v>
      </c>
    </row>
    <row r="267" spans="1:17" ht="11.25">
      <c r="A267" s="1">
        <v>40307</v>
      </c>
      <c r="B267" s="66" t="s">
        <v>93</v>
      </c>
      <c r="C267" t="s">
        <v>12</v>
      </c>
      <c r="D267" s="1">
        <f>D266</f>
        <v>39942</v>
      </c>
      <c r="E267">
        <v>3.625</v>
      </c>
      <c r="G267" s="8">
        <f>E267*_XLL.FRAZIONE.ANNO(D267,A267,1)</f>
        <v>3.625</v>
      </c>
      <c r="H267" s="6">
        <f>G267*0.125</f>
        <v>0.453125</v>
      </c>
      <c r="I267" s="6">
        <f>G267*0.2</f>
        <v>0.7250000000000001</v>
      </c>
      <c r="J267" s="6">
        <f>G267-H267</f>
        <v>3.171875</v>
      </c>
      <c r="K267" s="6">
        <f>G267-I267</f>
        <v>2.9</v>
      </c>
      <c r="O267" s="6">
        <f>F267+G267</f>
        <v>3.625</v>
      </c>
      <c r="P267" s="6">
        <f>F267+J267-M267</f>
        <v>3.171875</v>
      </c>
      <c r="Q267" s="6">
        <f>F267+K267-N267</f>
        <v>2.9</v>
      </c>
    </row>
    <row r="268" spans="1:17" ht="11.25">
      <c r="A268" s="1">
        <v>40672</v>
      </c>
      <c r="B268" s="66" t="s">
        <v>93</v>
      </c>
      <c r="C268" t="s">
        <v>12</v>
      </c>
      <c r="D268" s="1">
        <f>A267</f>
        <v>40307</v>
      </c>
      <c r="E268">
        <v>3.625</v>
      </c>
      <c r="G268" s="8">
        <f>E268*_XLL.FRAZIONE.ANNO(D268,A268,1)</f>
        <v>3.625</v>
      </c>
      <c r="H268" s="6">
        <f>G268*0.125</f>
        <v>0.453125</v>
      </c>
      <c r="I268" s="6">
        <f>G268*0.2</f>
        <v>0.7250000000000001</v>
      </c>
      <c r="J268" s="6">
        <f>G268-H268</f>
        <v>3.171875</v>
      </c>
      <c r="K268" s="6">
        <f>G268-I268</f>
        <v>2.9</v>
      </c>
      <c r="O268" s="6">
        <f>F268+G268</f>
        <v>3.625</v>
      </c>
      <c r="P268" s="6">
        <f>F268+J268-M268</f>
        <v>3.171875</v>
      </c>
      <c r="Q268" s="6">
        <f>F268+K268-N268</f>
        <v>2.9</v>
      </c>
    </row>
    <row r="269" spans="1:17" ht="11.25">
      <c r="A269" s="1">
        <v>41038</v>
      </c>
      <c r="B269" s="66" t="s">
        <v>93</v>
      </c>
      <c r="C269" t="s">
        <v>12</v>
      </c>
      <c r="D269" s="1">
        <f>A268</f>
        <v>40672</v>
      </c>
      <c r="E269">
        <v>3.625</v>
      </c>
      <c r="G269" s="8">
        <f>E269*_XLL.FRAZIONE.ANNO(D269,A269,1)</f>
        <v>3.625</v>
      </c>
      <c r="H269" s="6">
        <f>G269*0.125</f>
        <v>0.453125</v>
      </c>
      <c r="I269" s="6">
        <f>G269*0.2</f>
        <v>0.7250000000000001</v>
      </c>
      <c r="J269" s="6">
        <f>G269-H269</f>
        <v>3.171875</v>
      </c>
      <c r="K269" s="6">
        <f>G269-I269</f>
        <v>2.9</v>
      </c>
      <c r="O269" s="6">
        <f>F269+G269</f>
        <v>3.625</v>
      </c>
      <c r="P269" s="6">
        <f>F269+J269-M269</f>
        <v>3.171875</v>
      </c>
      <c r="Q269" s="6">
        <f>F269+K269-N269</f>
        <v>2.9</v>
      </c>
    </row>
    <row r="270" spans="1:24" ht="11.25">
      <c r="A270" s="1">
        <v>41038</v>
      </c>
      <c r="B270" s="66" t="s">
        <v>93</v>
      </c>
      <c r="C270" t="s">
        <v>13</v>
      </c>
      <c r="F270" s="4">
        <v>100</v>
      </c>
      <c r="G270" s="8">
        <f>E270*_XLL.FRAZIONE.ANNO(D270,A270,1)</f>
        <v>0</v>
      </c>
      <c r="H270" s="6">
        <f>G270*0.125</f>
        <v>0</v>
      </c>
      <c r="I270" s="6">
        <f>G270*0.2</f>
        <v>0</v>
      </c>
      <c r="J270" s="6">
        <f>G270-H270</f>
        <v>0</v>
      </c>
      <c r="K270" s="6">
        <f>G270-I270</f>
        <v>0</v>
      </c>
      <c r="L270" s="6">
        <f>(100-T270)*X270/W270</f>
        <v>0.4099999999999966</v>
      </c>
      <c r="M270" s="6">
        <f>L270*0.125</f>
        <v>0.051249999999999574</v>
      </c>
      <c r="N270" s="6">
        <f>L270*0.2</f>
        <v>0.08199999999999932</v>
      </c>
      <c r="O270" s="6">
        <f>F270+G270</f>
        <v>100</v>
      </c>
      <c r="P270" s="6">
        <f>F270+J270-M270</f>
        <v>99.94875</v>
      </c>
      <c r="Q270" s="6">
        <f>F270+K270-N270</f>
        <v>99.918</v>
      </c>
      <c r="T270" s="4">
        <v>99.59</v>
      </c>
      <c r="U270" s="1">
        <v>38481</v>
      </c>
      <c r="V270" s="1">
        <v>41038</v>
      </c>
      <c r="W270" s="9">
        <f>V270-U270</f>
        <v>2557</v>
      </c>
      <c r="X270" s="9">
        <f>A270-U270</f>
        <v>2557</v>
      </c>
    </row>
    <row r="271" ht="12" thickBot="1"/>
    <row r="272" spans="15:18" ht="12" thickBot="1">
      <c r="O272" s="18">
        <f>_XLL.TIR.X(O266:O270,$A$266:$A$270,1)*100</f>
        <v>2.8793755918741226</v>
      </c>
      <c r="P272" s="19">
        <f>_XLL.TIR.X(P266:P270,$A$266:$A$270,1)*100</f>
        <v>2.4271007627248764</v>
      </c>
      <c r="Q272" s="19">
        <f>_XLL.TIR.X(Q266:Q270,$A$266:$A$270,1)*100</f>
        <v>2.1555226296186447</v>
      </c>
      <c r="R272" s="20">
        <f>_XLL.DURATA.M(A266,A270,E269/100,O272/100,1,1)</f>
        <v>2.672549830067319</v>
      </c>
    </row>
    <row r="274" spans="1:24" ht="11.25">
      <c r="A274" s="1">
        <f>Rendimenti!C5</f>
        <v>39996</v>
      </c>
      <c r="B274" s="66" t="s">
        <v>95</v>
      </c>
      <c r="C274" t="s">
        <v>11</v>
      </c>
      <c r="D274" s="1">
        <v>39944</v>
      </c>
      <c r="E274">
        <v>4.125</v>
      </c>
      <c r="F274" s="68">
        <f>Rendimenti!D38</f>
        <v>100.08</v>
      </c>
      <c r="G274" s="8">
        <f aca="true" t="shared" si="140" ref="G274:G281">E274*_XLL.FRAZIONE.ANNO(D274,A274,1)</f>
        <v>0.5876712328767123</v>
      </c>
      <c r="H274" s="6">
        <f aca="true" t="shared" si="141" ref="H274:H281">G274*0.125</f>
        <v>0.07345890410958904</v>
      </c>
      <c r="I274" s="6">
        <f aca="true" t="shared" si="142" ref="I274:I281">G274*0.2</f>
        <v>0.11753424657534246</v>
      </c>
      <c r="J274" s="6">
        <f aca="true" t="shared" si="143" ref="J274:J281">G274-H274</f>
        <v>0.5142123287671233</v>
      </c>
      <c r="K274" s="6">
        <f aca="true" t="shared" si="144" ref="K274:K281">G274-I274</f>
        <v>0.47013698630136985</v>
      </c>
      <c r="L274" s="6">
        <f>(100-T274)*X274/W274</f>
        <v>0.18243021346469526</v>
      </c>
      <c r="M274" s="6">
        <f>L274*0.125</f>
        <v>0.022803776683086908</v>
      </c>
      <c r="N274" s="6">
        <f>L274*0.2</f>
        <v>0.03648604269293906</v>
      </c>
      <c r="O274" s="6">
        <f>-(F274+G274)</f>
        <v>-100.66767123287671</v>
      </c>
      <c r="P274" s="6">
        <f>-(F274+J274-M274)</f>
        <v>-100.57140855208404</v>
      </c>
      <c r="Q274" s="6">
        <f>-(F274+K274-N274)</f>
        <v>-100.51365094360843</v>
      </c>
      <c r="T274" s="4">
        <v>99.56</v>
      </c>
      <c r="U274" s="1">
        <v>38481</v>
      </c>
      <c r="V274" s="1">
        <v>42135</v>
      </c>
      <c r="W274" s="9">
        <f>V274-U274</f>
        <v>3654</v>
      </c>
      <c r="X274" s="9">
        <f>A274-U274</f>
        <v>1515</v>
      </c>
    </row>
    <row r="275" spans="1:17" ht="11.25">
      <c r="A275" s="1">
        <v>40309</v>
      </c>
      <c r="B275" s="66" t="s">
        <v>95</v>
      </c>
      <c r="C275" t="s">
        <v>12</v>
      </c>
      <c r="D275" s="1">
        <f>D274</f>
        <v>39944</v>
      </c>
      <c r="E275">
        <v>4.125</v>
      </c>
      <c r="G275" s="8">
        <f t="shared" si="140"/>
        <v>4.125</v>
      </c>
      <c r="H275" s="6">
        <f t="shared" si="141"/>
        <v>0.515625</v>
      </c>
      <c r="I275" s="6">
        <f t="shared" si="142"/>
        <v>0.8250000000000001</v>
      </c>
      <c r="J275" s="6">
        <f t="shared" si="143"/>
        <v>3.609375</v>
      </c>
      <c r="K275" s="6">
        <f t="shared" si="144"/>
        <v>3.3</v>
      </c>
      <c r="O275" s="6">
        <f aca="true" t="shared" si="145" ref="O275:O281">F275+G275</f>
        <v>4.125</v>
      </c>
      <c r="P275" s="6">
        <f aca="true" t="shared" si="146" ref="P275:P281">F275+J275-M275</f>
        <v>3.609375</v>
      </c>
      <c r="Q275" s="6">
        <f aca="true" t="shared" si="147" ref="Q275:Q281">F275+K275-N275</f>
        <v>3.3</v>
      </c>
    </row>
    <row r="276" spans="1:17" ht="11.25">
      <c r="A276" s="1">
        <v>40674</v>
      </c>
      <c r="B276" s="66" t="s">
        <v>95</v>
      </c>
      <c r="C276" t="s">
        <v>12</v>
      </c>
      <c r="D276" s="1">
        <f>A275</f>
        <v>40309</v>
      </c>
      <c r="E276">
        <v>4.125</v>
      </c>
      <c r="G276" s="8">
        <f t="shared" si="140"/>
        <v>4.125</v>
      </c>
      <c r="H276" s="6">
        <f t="shared" si="141"/>
        <v>0.515625</v>
      </c>
      <c r="I276" s="6">
        <f t="shared" si="142"/>
        <v>0.8250000000000001</v>
      </c>
      <c r="J276" s="6">
        <f t="shared" si="143"/>
        <v>3.609375</v>
      </c>
      <c r="K276" s="6">
        <f t="shared" si="144"/>
        <v>3.3</v>
      </c>
      <c r="O276" s="6">
        <f t="shared" si="145"/>
        <v>4.125</v>
      </c>
      <c r="P276" s="6">
        <f t="shared" si="146"/>
        <v>3.609375</v>
      </c>
      <c r="Q276" s="6">
        <f t="shared" si="147"/>
        <v>3.3</v>
      </c>
    </row>
    <row r="277" spans="1:17" ht="11.25">
      <c r="A277" s="1">
        <v>41040</v>
      </c>
      <c r="B277" s="66" t="s">
        <v>95</v>
      </c>
      <c r="C277" t="s">
        <v>12</v>
      </c>
      <c r="D277" s="1">
        <f>A276</f>
        <v>40674</v>
      </c>
      <c r="E277">
        <v>4.125</v>
      </c>
      <c r="G277" s="8">
        <f t="shared" si="140"/>
        <v>4.125</v>
      </c>
      <c r="H277" s="6">
        <f t="shared" si="141"/>
        <v>0.515625</v>
      </c>
      <c r="I277" s="6">
        <f t="shared" si="142"/>
        <v>0.8250000000000001</v>
      </c>
      <c r="J277" s="6">
        <f t="shared" si="143"/>
        <v>3.609375</v>
      </c>
      <c r="K277" s="6">
        <f t="shared" si="144"/>
        <v>3.3</v>
      </c>
      <c r="O277" s="6">
        <f t="shared" si="145"/>
        <v>4.125</v>
      </c>
      <c r="P277" s="6">
        <f t="shared" si="146"/>
        <v>3.609375</v>
      </c>
      <c r="Q277" s="6">
        <f t="shared" si="147"/>
        <v>3.3</v>
      </c>
    </row>
    <row r="278" spans="1:17" ht="11.25">
      <c r="A278" s="1">
        <v>41405</v>
      </c>
      <c r="B278" s="66" t="s">
        <v>95</v>
      </c>
      <c r="C278" t="s">
        <v>12</v>
      </c>
      <c r="D278" s="1">
        <f>A277</f>
        <v>41040</v>
      </c>
      <c r="E278">
        <v>4.125</v>
      </c>
      <c r="G278" s="8">
        <f t="shared" si="140"/>
        <v>4.125</v>
      </c>
      <c r="H278" s="6">
        <f t="shared" si="141"/>
        <v>0.515625</v>
      </c>
      <c r="I278" s="6">
        <f t="shared" si="142"/>
        <v>0.8250000000000001</v>
      </c>
      <c r="J278" s="6">
        <f t="shared" si="143"/>
        <v>3.609375</v>
      </c>
      <c r="K278" s="6">
        <f t="shared" si="144"/>
        <v>3.3</v>
      </c>
      <c r="O278" s="6">
        <f t="shared" si="145"/>
        <v>4.125</v>
      </c>
      <c r="P278" s="6">
        <f t="shared" si="146"/>
        <v>3.609375</v>
      </c>
      <c r="Q278" s="6">
        <f t="shared" si="147"/>
        <v>3.3</v>
      </c>
    </row>
    <row r="279" spans="1:17" ht="11.25">
      <c r="A279" s="1">
        <v>41770</v>
      </c>
      <c r="B279" s="66" t="s">
        <v>95</v>
      </c>
      <c r="C279" t="s">
        <v>12</v>
      </c>
      <c r="D279" s="1">
        <f>A278</f>
        <v>41405</v>
      </c>
      <c r="E279">
        <v>4.125</v>
      </c>
      <c r="G279" s="8">
        <f t="shared" si="140"/>
        <v>4.125</v>
      </c>
      <c r="H279" s="6">
        <f t="shared" si="141"/>
        <v>0.515625</v>
      </c>
      <c r="I279" s="6">
        <f t="shared" si="142"/>
        <v>0.8250000000000001</v>
      </c>
      <c r="J279" s="6">
        <f t="shared" si="143"/>
        <v>3.609375</v>
      </c>
      <c r="K279" s="6">
        <f t="shared" si="144"/>
        <v>3.3</v>
      </c>
      <c r="O279" s="6">
        <f t="shared" si="145"/>
        <v>4.125</v>
      </c>
      <c r="P279" s="6">
        <f t="shared" si="146"/>
        <v>3.609375</v>
      </c>
      <c r="Q279" s="6">
        <f t="shared" si="147"/>
        <v>3.3</v>
      </c>
    </row>
    <row r="280" spans="1:17" ht="11.25">
      <c r="A280" s="1">
        <v>42135</v>
      </c>
      <c r="B280" s="66" t="s">
        <v>95</v>
      </c>
      <c r="C280" t="s">
        <v>12</v>
      </c>
      <c r="D280" s="1">
        <f>A279</f>
        <v>41770</v>
      </c>
      <c r="E280">
        <v>4.125</v>
      </c>
      <c r="G280" s="8">
        <f t="shared" si="140"/>
        <v>4.125</v>
      </c>
      <c r="H280" s="6">
        <f t="shared" si="141"/>
        <v>0.515625</v>
      </c>
      <c r="I280" s="6">
        <f t="shared" si="142"/>
        <v>0.8250000000000001</v>
      </c>
      <c r="J280" s="6">
        <f t="shared" si="143"/>
        <v>3.609375</v>
      </c>
      <c r="K280" s="6">
        <f t="shared" si="144"/>
        <v>3.3</v>
      </c>
      <c r="O280" s="6">
        <f t="shared" si="145"/>
        <v>4.125</v>
      </c>
      <c r="P280" s="6">
        <f t="shared" si="146"/>
        <v>3.609375</v>
      </c>
      <c r="Q280" s="6">
        <f t="shared" si="147"/>
        <v>3.3</v>
      </c>
    </row>
    <row r="281" spans="1:24" ht="11.25">
      <c r="A281" s="1">
        <v>42135</v>
      </c>
      <c r="B281" s="66" t="s">
        <v>95</v>
      </c>
      <c r="C281" t="s">
        <v>13</v>
      </c>
      <c r="D281" s="1"/>
      <c r="F281" s="4">
        <v>100</v>
      </c>
      <c r="G281" s="8">
        <f t="shared" si="140"/>
        <v>0</v>
      </c>
      <c r="H281" s="6">
        <f t="shared" si="141"/>
        <v>0</v>
      </c>
      <c r="I281" s="6">
        <f t="shared" si="142"/>
        <v>0</v>
      </c>
      <c r="J281" s="6">
        <f t="shared" si="143"/>
        <v>0</v>
      </c>
      <c r="K281" s="6">
        <f t="shared" si="144"/>
        <v>0</v>
      </c>
      <c r="L281" s="6">
        <f>(100-T281)*X281/W281</f>
        <v>0.43999999999999767</v>
      </c>
      <c r="M281" s="6">
        <f>L281*0.125</f>
        <v>0.05499999999999971</v>
      </c>
      <c r="N281" s="6">
        <f>L281*0.2</f>
        <v>0.08799999999999954</v>
      </c>
      <c r="O281" s="6">
        <f t="shared" si="145"/>
        <v>100</v>
      </c>
      <c r="P281" s="6">
        <f t="shared" si="146"/>
        <v>99.94500000000001</v>
      </c>
      <c r="Q281" s="6">
        <f t="shared" si="147"/>
        <v>99.912</v>
      </c>
      <c r="T281" s="4">
        <v>99.56</v>
      </c>
      <c r="U281" s="1">
        <v>38481</v>
      </c>
      <c r="V281" s="1">
        <v>42135</v>
      </c>
      <c r="W281" s="9">
        <f>V281-U281</f>
        <v>3654</v>
      </c>
      <c r="X281" s="9">
        <f>A281-U281</f>
        <v>3654</v>
      </c>
    </row>
    <row r="282" ht="12" thickBot="1"/>
    <row r="283" spans="15:18" ht="12" thickBot="1">
      <c r="O283" s="18">
        <f>_XLL.TIR.X(O274:O281,$A$274:$A$281,1)*100</f>
        <v>4.105382785201073</v>
      </c>
      <c r="P283" s="19">
        <f>_XLL.TIR.X(P274:P281,$A$274:$A$281,1)*100</f>
        <v>3.5865437239408493</v>
      </c>
      <c r="Q283" s="19">
        <f>_XLL.TIR.X(Q274:Q281,$A$274:$A$281,1)*100</f>
        <v>3.275027498602867</v>
      </c>
      <c r="R283" s="20">
        <f>_XLL.DURATA.M(A274,A281,E280/100,O283/100,1,1)</f>
        <v>5.085330723664615</v>
      </c>
    </row>
    <row r="285" spans="1:24" ht="11.25">
      <c r="A285" s="1">
        <f>Rendimenti!C5</f>
        <v>39996</v>
      </c>
      <c r="B285" s="66" t="s">
        <v>142</v>
      </c>
      <c r="C285" t="s">
        <v>11</v>
      </c>
      <c r="D285" s="1">
        <v>39879</v>
      </c>
      <c r="E285" s="3">
        <v>4.75</v>
      </c>
      <c r="F285" s="58">
        <f>Rendimenti!D39</f>
        <v>98.95</v>
      </c>
      <c r="G285" s="8">
        <f aca="true" t="shared" si="148" ref="G285:G294">E285*_XLL.FRAZIONE.ANNO(D285,A285,1)</f>
        <v>1.5226027397260276</v>
      </c>
      <c r="H285" s="6">
        <f aca="true" t="shared" si="149" ref="H285:H294">G285*0.125</f>
        <v>0.19032534246575344</v>
      </c>
      <c r="I285" s="6">
        <f aca="true" t="shared" si="150" ref="I285:I294">G285*0.2</f>
        <v>0.30452054794520556</v>
      </c>
      <c r="J285" s="6">
        <f aca="true" t="shared" si="151" ref="J285:J294">G285-H285</f>
        <v>1.3322773972602742</v>
      </c>
      <c r="K285" s="6">
        <f aca="true" t="shared" si="152" ref="K285:K294">G285-I285</f>
        <v>1.218082191780822</v>
      </c>
      <c r="L285" s="6">
        <f>(100-T285)*X285/W285</f>
        <v>0.19035313441007232</v>
      </c>
      <c r="M285" s="6">
        <f>L285*0.125</f>
        <v>0.02379414180125904</v>
      </c>
      <c r="N285" s="6">
        <f>L285*0.2</f>
        <v>0.038070626882014465</v>
      </c>
      <c r="O285" s="6">
        <f>-(F285+G285)</f>
        <v>-100.47260273972603</v>
      </c>
      <c r="P285" s="6">
        <f>-(F285+J285-M285)</f>
        <v>-100.25848325545901</v>
      </c>
      <c r="Q285" s="6">
        <f>-(F285+K285-N285)</f>
        <v>-100.13001156489881</v>
      </c>
      <c r="T285" s="4">
        <v>99.18</v>
      </c>
      <c r="U285" s="1">
        <v>39148</v>
      </c>
      <c r="V285" s="1">
        <v>42801</v>
      </c>
      <c r="W285" s="9">
        <f>V285-U285</f>
        <v>3653</v>
      </c>
      <c r="X285" s="9">
        <f>A285-U285</f>
        <v>848</v>
      </c>
    </row>
    <row r="286" spans="1:17" ht="11.25">
      <c r="A286" s="1">
        <v>40244</v>
      </c>
      <c r="B286" s="66" t="s">
        <v>142</v>
      </c>
      <c r="C286" t="s">
        <v>12</v>
      </c>
      <c r="D286" s="1">
        <f>D285</f>
        <v>39879</v>
      </c>
      <c r="E286" s="3">
        <v>4.75</v>
      </c>
      <c r="G286" s="8">
        <f t="shared" si="148"/>
        <v>4.75</v>
      </c>
      <c r="H286" s="6">
        <f t="shared" si="149"/>
        <v>0.59375</v>
      </c>
      <c r="I286" s="6">
        <f t="shared" si="150"/>
        <v>0.9500000000000001</v>
      </c>
      <c r="J286" s="6">
        <f t="shared" si="151"/>
        <v>4.15625</v>
      </c>
      <c r="K286" s="6">
        <f t="shared" si="152"/>
        <v>3.8</v>
      </c>
      <c r="O286" s="6">
        <f aca="true" t="shared" si="153" ref="O286:O294">F286+G286</f>
        <v>4.75</v>
      </c>
      <c r="P286" s="6">
        <f aca="true" t="shared" si="154" ref="P286:P294">F286+J286-M286</f>
        <v>4.15625</v>
      </c>
      <c r="Q286" s="6">
        <f aca="true" t="shared" si="155" ref="Q286:Q294">F286+K286-N286</f>
        <v>3.8</v>
      </c>
    </row>
    <row r="287" spans="1:17" ht="11.25">
      <c r="A287" s="1">
        <v>40609</v>
      </c>
      <c r="B287" s="66" t="s">
        <v>142</v>
      </c>
      <c r="C287" t="s">
        <v>12</v>
      </c>
      <c r="D287" s="1">
        <f aca="true" t="shared" si="156" ref="D287:D293">A286</f>
        <v>40244</v>
      </c>
      <c r="E287" s="3">
        <v>4.75</v>
      </c>
      <c r="G287" s="8">
        <f t="shared" si="148"/>
        <v>4.75</v>
      </c>
      <c r="H287" s="6">
        <f t="shared" si="149"/>
        <v>0.59375</v>
      </c>
      <c r="I287" s="6">
        <f t="shared" si="150"/>
        <v>0.9500000000000001</v>
      </c>
      <c r="J287" s="6">
        <f t="shared" si="151"/>
        <v>4.15625</v>
      </c>
      <c r="K287" s="6">
        <f t="shared" si="152"/>
        <v>3.8</v>
      </c>
      <c r="O287" s="6">
        <f t="shared" si="153"/>
        <v>4.75</v>
      </c>
      <c r="P287" s="6">
        <f t="shared" si="154"/>
        <v>4.15625</v>
      </c>
      <c r="Q287" s="6">
        <f t="shared" si="155"/>
        <v>3.8</v>
      </c>
    </row>
    <row r="288" spans="1:17" ht="11.25">
      <c r="A288" s="1">
        <v>40975</v>
      </c>
      <c r="B288" s="66" t="s">
        <v>142</v>
      </c>
      <c r="C288" t="s">
        <v>12</v>
      </c>
      <c r="D288" s="1">
        <f t="shared" si="156"/>
        <v>40609</v>
      </c>
      <c r="E288" s="3">
        <v>4.75</v>
      </c>
      <c r="G288" s="8">
        <f t="shared" si="148"/>
        <v>4.75</v>
      </c>
      <c r="H288" s="6">
        <f t="shared" si="149"/>
        <v>0.59375</v>
      </c>
      <c r="I288" s="6">
        <f t="shared" si="150"/>
        <v>0.9500000000000001</v>
      </c>
      <c r="J288" s="6">
        <f t="shared" si="151"/>
        <v>4.15625</v>
      </c>
      <c r="K288" s="6">
        <f t="shared" si="152"/>
        <v>3.8</v>
      </c>
      <c r="O288" s="6">
        <f t="shared" si="153"/>
        <v>4.75</v>
      </c>
      <c r="P288" s="6">
        <f t="shared" si="154"/>
        <v>4.15625</v>
      </c>
      <c r="Q288" s="6">
        <f t="shared" si="155"/>
        <v>3.8</v>
      </c>
    </row>
    <row r="289" spans="1:17" ht="11.25">
      <c r="A289" s="1">
        <v>41340</v>
      </c>
      <c r="B289" s="66" t="s">
        <v>142</v>
      </c>
      <c r="C289" t="s">
        <v>12</v>
      </c>
      <c r="D289" s="1">
        <f t="shared" si="156"/>
        <v>40975</v>
      </c>
      <c r="E289" s="3">
        <v>4.75</v>
      </c>
      <c r="G289" s="8">
        <f t="shared" si="148"/>
        <v>4.75</v>
      </c>
      <c r="H289" s="6">
        <f t="shared" si="149"/>
        <v>0.59375</v>
      </c>
      <c r="I289" s="6">
        <f t="shared" si="150"/>
        <v>0.9500000000000001</v>
      </c>
      <c r="J289" s="6">
        <f t="shared" si="151"/>
        <v>4.15625</v>
      </c>
      <c r="K289" s="6">
        <f t="shared" si="152"/>
        <v>3.8</v>
      </c>
      <c r="O289" s="6">
        <f t="shared" si="153"/>
        <v>4.75</v>
      </c>
      <c r="P289" s="6">
        <f t="shared" si="154"/>
        <v>4.15625</v>
      </c>
      <c r="Q289" s="6">
        <f t="shared" si="155"/>
        <v>3.8</v>
      </c>
    </row>
    <row r="290" spans="1:17" ht="11.25">
      <c r="A290" s="1">
        <v>41705</v>
      </c>
      <c r="B290" s="66" t="s">
        <v>142</v>
      </c>
      <c r="C290" t="s">
        <v>12</v>
      </c>
      <c r="D290" s="1">
        <f t="shared" si="156"/>
        <v>41340</v>
      </c>
      <c r="E290" s="3">
        <v>4.75</v>
      </c>
      <c r="G290" s="8">
        <f t="shared" si="148"/>
        <v>4.75</v>
      </c>
      <c r="H290" s="6">
        <f t="shared" si="149"/>
        <v>0.59375</v>
      </c>
      <c r="I290" s="6">
        <f t="shared" si="150"/>
        <v>0.9500000000000001</v>
      </c>
      <c r="J290" s="6">
        <f t="shared" si="151"/>
        <v>4.15625</v>
      </c>
      <c r="K290" s="6">
        <f t="shared" si="152"/>
        <v>3.8</v>
      </c>
      <c r="O290" s="6">
        <f t="shared" si="153"/>
        <v>4.75</v>
      </c>
      <c r="P290" s="6">
        <f t="shared" si="154"/>
        <v>4.15625</v>
      </c>
      <c r="Q290" s="6">
        <f t="shared" si="155"/>
        <v>3.8</v>
      </c>
    </row>
    <row r="291" spans="1:17" ht="11.25">
      <c r="A291" s="1">
        <v>42070</v>
      </c>
      <c r="B291" s="66" t="s">
        <v>142</v>
      </c>
      <c r="C291" t="s">
        <v>12</v>
      </c>
      <c r="D291" s="1">
        <f t="shared" si="156"/>
        <v>41705</v>
      </c>
      <c r="E291" s="3">
        <v>4.75</v>
      </c>
      <c r="G291" s="8">
        <f t="shared" si="148"/>
        <v>4.75</v>
      </c>
      <c r="H291" s="6">
        <f t="shared" si="149"/>
        <v>0.59375</v>
      </c>
      <c r="I291" s="6">
        <f t="shared" si="150"/>
        <v>0.9500000000000001</v>
      </c>
      <c r="J291" s="6">
        <f t="shared" si="151"/>
        <v>4.15625</v>
      </c>
      <c r="K291" s="6">
        <f t="shared" si="152"/>
        <v>3.8</v>
      </c>
      <c r="O291" s="6">
        <f t="shared" si="153"/>
        <v>4.75</v>
      </c>
      <c r="P291" s="6">
        <f t="shared" si="154"/>
        <v>4.15625</v>
      </c>
      <c r="Q291" s="6">
        <f t="shared" si="155"/>
        <v>3.8</v>
      </c>
    </row>
    <row r="292" spans="1:17" ht="11.25">
      <c r="A292" s="1">
        <v>42436</v>
      </c>
      <c r="B292" s="66" t="s">
        <v>142</v>
      </c>
      <c r="C292" t="s">
        <v>12</v>
      </c>
      <c r="D292" s="1">
        <f t="shared" si="156"/>
        <v>42070</v>
      </c>
      <c r="E292" s="3">
        <v>4.75</v>
      </c>
      <c r="G292" s="8">
        <f t="shared" si="148"/>
        <v>4.75</v>
      </c>
      <c r="H292" s="6">
        <f t="shared" si="149"/>
        <v>0.59375</v>
      </c>
      <c r="I292" s="6">
        <f t="shared" si="150"/>
        <v>0.9500000000000001</v>
      </c>
      <c r="J292" s="6">
        <f t="shared" si="151"/>
        <v>4.15625</v>
      </c>
      <c r="K292" s="6">
        <f t="shared" si="152"/>
        <v>3.8</v>
      </c>
      <c r="O292" s="6">
        <f t="shared" si="153"/>
        <v>4.75</v>
      </c>
      <c r="P292" s="6">
        <f t="shared" si="154"/>
        <v>4.15625</v>
      </c>
      <c r="Q292" s="6">
        <f t="shared" si="155"/>
        <v>3.8</v>
      </c>
    </row>
    <row r="293" spans="1:17" ht="11.25">
      <c r="A293" s="1">
        <v>42801</v>
      </c>
      <c r="B293" s="66" t="s">
        <v>142</v>
      </c>
      <c r="C293" t="s">
        <v>12</v>
      </c>
      <c r="D293" s="1">
        <f t="shared" si="156"/>
        <v>42436</v>
      </c>
      <c r="E293" s="3">
        <v>4.75</v>
      </c>
      <c r="G293" s="8">
        <f t="shared" si="148"/>
        <v>4.75</v>
      </c>
      <c r="H293" s="6">
        <f t="shared" si="149"/>
        <v>0.59375</v>
      </c>
      <c r="I293" s="6">
        <f t="shared" si="150"/>
        <v>0.9500000000000001</v>
      </c>
      <c r="J293" s="6">
        <f t="shared" si="151"/>
        <v>4.15625</v>
      </c>
      <c r="K293" s="6">
        <f t="shared" si="152"/>
        <v>3.8</v>
      </c>
      <c r="O293" s="6">
        <f t="shared" si="153"/>
        <v>4.75</v>
      </c>
      <c r="P293" s="6">
        <f t="shared" si="154"/>
        <v>4.15625</v>
      </c>
      <c r="Q293" s="6">
        <f t="shared" si="155"/>
        <v>3.8</v>
      </c>
    </row>
    <row r="294" spans="1:24" ht="11.25">
      <c r="A294" s="1">
        <v>42801</v>
      </c>
      <c r="B294" s="66" t="s">
        <v>142</v>
      </c>
      <c r="C294" t="s">
        <v>13</v>
      </c>
      <c r="F294" s="4">
        <v>100</v>
      </c>
      <c r="G294" s="8">
        <f t="shared" si="148"/>
        <v>0</v>
      </c>
      <c r="H294" s="6">
        <f t="shared" si="149"/>
        <v>0</v>
      </c>
      <c r="I294" s="6">
        <f t="shared" si="150"/>
        <v>0</v>
      </c>
      <c r="J294" s="6">
        <f t="shared" si="151"/>
        <v>0</v>
      </c>
      <c r="K294" s="6">
        <f t="shared" si="152"/>
        <v>0</v>
      </c>
      <c r="L294" s="6">
        <f>(100-T294)*X294/W294</f>
        <v>0.8199999999999932</v>
      </c>
      <c r="M294" s="6">
        <f>L294*0.125</f>
        <v>0.10249999999999915</v>
      </c>
      <c r="N294" s="6">
        <f>L294*0.2</f>
        <v>0.16399999999999865</v>
      </c>
      <c r="O294" s="6">
        <f t="shared" si="153"/>
        <v>100</v>
      </c>
      <c r="P294" s="6">
        <f t="shared" si="154"/>
        <v>99.89750000000001</v>
      </c>
      <c r="Q294" s="6">
        <f t="shared" si="155"/>
        <v>99.836</v>
      </c>
      <c r="T294" s="4">
        <v>99.18</v>
      </c>
      <c r="U294" s="1">
        <v>39148</v>
      </c>
      <c r="V294" s="1">
        <v>42801</v>
      </c>
      <c r="W294" s="9">
        <f>V294-U294</f>
        <v>3653</v>
      </c>
      <c r="X294" s="9">
        <f>A294-U294</f>
        <v>3653</v>
      </c>
    </row>
    <row r="295" spans="1:2" ht="12" thickBot="1">
      <c r="A295" s="1"/>
      <c r="B295" s="66"/>
    </row>
    <row r="296" spans="2:18" ht="12" thickBot="1">
      <c r="B296" s="66"/>
      <c r="O296" s="18">
        <f>_XLL.TIR.X(O285:O294,$A$285:$A$294,1)*100</f>
        <v>4.909965768456459</v>
      </c>
      <c r="P296" s="19">
        <f>_XLL.TIR.X(P285:P294,$A$285:$A$294,1)*100</f>
        <v>4.305851086974144</v>
      </c>
      <c r="Q296" s="19">
        <f>_XLL.TIR.X(Q285:Q294,$A$285:$A$294,1)*100</f>
        <v>3.9430122822523117</v>
      </c>
      <c r="R296" s="20">
        <f>_XLL.DURATA.M(A285,A294,E293/100,O296/100,1,1)</f>
        <v>6.206805255447144</v>
      </c>
    </row>
    <row r="298" spans="1:24" ht="11.25">
      <c r="A298" s="1">
        <f>Rendimenti!C5</f>
        <v>39996</v>
      </c>
      <c r="B298" t="s">
        <v>105</v>
      </c>
      <c r="C298" t="s">
        <v>11</v>
      </c>
      <c r="D298" s="1">
        <v>39859</v>
      </c>
      <c r="E298">
        <v>7.375</v>
      </c>
      <c r="F298" s="58">
        <f>Rendimenti!D40</f>
        <v>106.72</v>
      </c>
      <c r="G298" s="8">
        <f>E298*_XLL.FRAZIONE.ANNO(D298,A298,1)</f>
        <v>2.768150684931507</v>
      </c>
      <c r="H298" s="6">
        <f>G298*0.125</f>
        <v>0.34601883561643837</v>
      </c>
      <c r="I298" s="6">
        <f>G298*0.2</f>
        <v>0.5536301369863014</v>
      </c>
      <c r="J298" s="6">
        <f>G298-H298</f>
        <v>2.4221318493150688</v>
      </c>
      <c r="K298" s="6">
        <f>G298-I298</f>
        <v>2.2145205479452055</v>
      </c>
      <c r="L298" s="6">
        <f>(100-T298)*X298/W298</f>
        <v>0.5277026286966008</v>
      </c>
      <c r="M298" s="6">
        <f>L298*0.125</f>
        <v>0.0659628285870751</v>
      </c>
      <c r="N298" s="6">
        <f>L298*0.2</f>
        <v>0.10554052573932016</v>
      </c>
      <c r="O298" s="6">
        <f>-(F298+G298)</f>
        <v>-109.48815068493151</v>
      </c>
      <c r="P298" s="6">
        <f>-(F298+J298-M298)</f>
        <v>-109.07616902072799</v>
      </c>
      <c r="Q298" s="6">
        <f>-(F298+K298-N298)</f>
        <v>-108.82898002220588</v>
      </c>
      <c r="T298" s="4">
        <v>99.37</v>
      </c>
      <c r="U298" s="1">
        <v>36937</v>
      </c>
      <c r="V298" s="1">
        <v>40589</v>
      </c>
      <c r="W298" s="9">
        <f>V298-U298</f>
        <v>3652</v>
      </c>
      <c r="X298" s="9">
        <f>A298-U298</f>
        <v>3059</v>
      </c>
    </row>
    <row r="299" spans="1:17" ht="11.25">
      <c r="A299" s="1">
        <v>40224</v>
      </c>
      <c r="B299" t="s">
        <v>105</v>
      </c>
      <c r="C299" t="s">
        <v>12</v>
      </c>
      <c r="D299" s="1">
        <f>D298</f>
        <v>39859</v>
      </c>
      <c r="E299">
        <v>7.375</v>
      </c>
      <c r="G299" s="8">
        <f>E299*_XLL.FRAZIONE.ANNO(D299,A299,1)</f>
        <v>7.375</v>
      </c>
      <c r="H299" s="6">
        <f>G299*0.125</f>
        <v>0.921875</v>
      </c>
      <c r="I299" s="6">
        <f>G299*0.2</f>
        <v>1.475</v>
      </c>
      <c r="J299" s="6">
        <f>G299-H299</f>
        <v>6.453125</v>
      </c>
      <c r="K299" s="6">
        <f>G299-I299</f>
        <v>5.9</v>
      </c>
      <c r="O299" s="6">
        <f>F299+G299</f>
        <v>7.375</v>
      </c>
      <c r="P299" s="6">
        <f>F299+J299-M299</f>
        <v>6.453125</v>
      </c>
      <c r="Q299" s="6">
        <f>F299+K299-N299</f>
        <v>5.9</v>
      </c>
    </row>
    <row r="300" spans="1:17" ht="11.25">
      <c r="A300" s="1">
        <v>40589</v>
      </c>
      <c r="B300" t="s">
        <v>105</v>
      </c>
      <c r="C300" t="s">
        <v>12</v>
      </c>
      <c r="D300" s="1">
        <f>A299</f>
        <v>40224</v>
      </c>
      <c r="E300">
        <v>7.375</v>
      </c>
      <c r="G300" s="8">
        <f>E300*_XLL.FRAZIONE.ANNO(D300,A300,1)</f>
        <v>7.375</v>
      </c>
      <c r="H300" s="6">
        <f>G300*0.125</f>
        <v>0.921875</v>
      </c>
      <c r="I300" s="6">
        <f>G300*0.2</f>
        <v>1.475</v>
      </c>
      <c r="J300" s="6">
        <f>G300-H300</f>
        <v>6.453125</v>
      </c>
      <c r="K300" s="6">
        <f>G300-I300</f>
        <v>5.9</v>
      </c>
      <c r="O300" s="6">
        <f>F300+G300</f>
        <v>7.375</v>
      </c>
      <c r="P300" s="6">
        <f>F300+J300-M300</f>
        <v>6.453125</v>
      </c>
      <c r="Q300" s="6">
        <f>F300+K300-N300</f>
        <v>5.9</v>
      </c>
    </row>
    <row r="301" spans="1:24" ht="11.25">
      <c r="A301" s="1">
        <v>40589</v>
      </c>
      <c r="B301" t="s">
        <v>105</v>
      </c>
      <c r="C301" t="s">
        <v>13</v>
      </c>
      <c r="F301" s="4">
        <v>100</v>
      </c>
      <c r="G301" s="8">
        <f>E301*_XLL.FRAZIONE.ANNO(D301,A301,1)</f>
        <v>0</v>
      </c>
      <c r="H301" s="6">
        <f>G301*0.125</f>
        <v>0</v>
      </c>
      <c r="I301" s="6">
        <f>G301*0.2</f>
        <v>0</v>
      </c>
      <c r="J301" s="6">
        <f>G301-H301</f>
        <v>0</v>
      </c>
      <c r="K301" s="6">
        <f>G301-I301</f>
        <v>0</v>
      </c>
      <c r="L301" s="6">
        <f>(100-T301)*X301/W301</f>
        <v>0.6299999999999955</v>
      </c>
      <c r="M301" s="6">
        <f>L301*0.125</f>
        <v>0.07874999999999943</v>
      </c>
      <c r="N301" s="6">
        <f>L301*0.2</f>
        <v>0.12599999999999908</v>
      </c>
      <c r="O301" s="6">
        <f>F301+G301</f>
        <v>100</v>
      </c>
      <c r="P301" s="6">
        <f>F301+J301-M301</f>
        <v>99.92125</v>
      </c>
      <c r="Q301" s="6">
        <f>F301+K301-N301</f>
        <v>99.874</v>
      </c>
      <c r="T301" s="4">
        <v>99.37</v>
      </c>
      <c r="U301" s="1">
        <v>36937</v>
      </c>
      <c r="V301" s="1">
        <v>40589</v>
      </c>
      <c r="W301" s="9">
        <f>V301-U301</f>
        <v>3652</v>
      </c>
      <c r="X301" s="9">
        <f>A301-U301</f>
        <v>3652</v>
      </c>
    </row>
    <row r="302" ht="12" thickBot="1"/>
    <row r="303" spans="15:18" ht="12" thickBot="1">
      <c r="O303" s="18">
        <f>_XLL.TIR.X(O298:O301,$A$298:$A$301,1)*100</f>
        <v>3.055715188384056</v>
      </c>
      <c r="P303" s="19">
        <f>_XLL.TIR.X(P298:P301,$A$298:$A$301,1)*100</f>
        <v>2.1814826875925064</v>
      </c>
      <c r="Q303" s="19">
        <f>_XLL.TIR.X(Q298:Q301,$A$298:$A$301,1)*100</f>
        <v>1.6557920724153519</v>
      </c>
      <c r="R303" s="20">
        <f>_XLL.DURATA.M(A298,A301,E300/100,O303/100,1,1)</f>
        <v>1.5123404743238846</v>
      </c>
    </row>
    <row r="305" spans="1:24" ht="11.25">
      <c r="A305" s="1">
        <f>Rendimenti!C5</f>
        <v>39996</v>
      </c>
      <c r="B305" t="s">
        <v>106</v>
      </c>
      <c r="C305" t="s">
        <v>11</v>
      </c>
      <c r="D305" s="1">
        <v>39987</v>
      </c>
      <c r="E305">
        <v>5.25</v>
      </c>
      <c r="F305" s="58">
        <f>Rendimenti!D41</f>
        <v>99.08</v>
      </c>
      <c r="G305" s="8">
        <f>E305*_XLL.FRAZIONE.ANNO(D305,A305,1)</f>
        <v>0.12945205479452054</v>
      </c>
      <c r="H305" s="6">
        <f aca="true" t="shared" si="157" ref="H305:H311">G305*0.125</f>
        <v>0.016181506849315068</v>
      </c>
      <c r="I305" s="6">
        <f aca="true" t="shared" si="158" ref="I305:I311">G305*0.2</f>
        <v>0.02589041095890411</v>
      </c>
      <c r="J305" s="6">
        <f aca="true" t="shared" si="159" ref="J305:J311">G305-H305</f>
        <v>0.11327054794520547</v>
      </c>
      <c r="K305" s="6">
        <f aca="true" t="shared" si="160" ref="K305:K311">G305-I305</f>
        <v>0.10356164383561643</v>
      </c>
      <c r="L305" s="6">
        <f>(100-T305)*X305/W305</f>
        <v>0.12468151621727434</v>
      </c>
      <c r="M305" s="6">
        <f>L305*0.125</f>
        <v>0.015585189527159293</v>
      </c>
      <c r="N305" s="6">
        <f>L305*0.2</f>
        <v>0.02493630324345487</v>
      </c>
      <c r="O305" s="6">
        <f>-(F305+G305)</f>
        <v>-99.20945205479453</v>
      </c>
      <c r="P305" s="6">
        <f>-(F305+J305-M305)</f>
        <v>-99.17768535841805</v>
      </c>
      <c r="Q305" s="6">
        <f>-(F305+K305-N305)</f>
        <v>-99.15862534059217</v>
      </c>
      <c r="T305" s="4">
        <v>99.57</v>
      </c>
      <c r="U305" s="1">
        <v>39254</v>
      </c>
      <c r="V305" s="1">
        <v>41813</v>
      </c>
      <c r="W305" s="9">
        <f>V305-U305</f>
        <v>2559</v>
      </c>
      <c r="X305" s="9">
        <f>A305-U305</f>
        <v>742</v>
      </c>
    </row>
    <row r="306" spans="1:17" ht="11.25">
      <c r="A306" s="1">
        <v>40352</v>
      </c>
      <c r="B306" t="s">
        <v>106</v>
      </c>
      <c r="C306" t="s">
        <v>12</v>
      </c>
      <c r="D306" s="1">
        <f>D305</f>
        <v>39987</v>
      </c>
      <c r="E306">
        <v>5.25</v>
      </c>
      <c r="G306" s="8">
        <f>E306*_XLL.FRAZIONE.ANNO(D306,A306,1)</f>
        <v>5.25</v>
      </c>
      <c r="H306" s="6">
        <f t="shared" si="157"/>
        <v>0.65625</v>
      </c>
      <c r="I306" s="6">
        <f t="shared" si="158"/>
        <v>1.05</v>
      </c>
      <c r="J306" s="6">
        <f t="shared" si="159"/>
        <v>4.59375</v>
      </c>
      <c r="K306" s="6">
        <f t="shared" si="160"/>
        <v>4.2</v>
      </c>
      <c r="O306" s="6">
        <f>F306+G306</f>
        <v>5.25</v>
      </c>
      <c r="P306" s="6">
        <f>F306+J306-M306</f>
        <v>4.59375</v>
      </c>
      <c r="Q306" s="6">
        <f>F306+K306-N306</f>
        <v>4.2</v>
      </c>
    </row>
    <row r="307" spans="1:17" ht="11.25">
      <c r="A307" s="1">
        <v>40717</v>
      </c>
      <c r="B307" t="s">
        <v>106</v>
      </c>
      <c r="C307" t="s">
        <v>12</v>
      </c>
      <c r="D307" s="1">
        <f>A306</f>
        <v>40352</v>
      </c>
      <c r="E307">
        <v>5.25</v>
      </c>
      <c r="G307" s="8">
        <f>E307*_XLL.FRAZIONE.ANNO(D307,A307,1)</f>
        <v>5.25</v>
      </c>
      <c r="H307" s="6">
        <f t="shared" si="157"/>
        <v>0.65625</v>
      </c>
      <c r="I307" s="6">
        <f t="shared" si="158"/>
        <v>1.05</v>
      </c>
      <c r="J307" s="6">
        <f t="shared" si="159"/>
        <v>4.59375</v>
      </c>
      <c r="K307" s="6">
        <f t="shared" si="160"/>
        <v>4.2</v>
      </c>
      <c r="O307" s="6">
        <f>F307+G307</f>
        <v>5.25</v>
      </c>
      <c r="P307" s="6">
        <f>F307+J307-M307</f>
        <v>4.59375</v>
      </c>
      <c r="Q307" s="6">
        <f>F307+K307-N307</f>
        <v>4.2</v>
      </c>
    </row>
    <row r="308" spans="1:17" ht="11.25">
      <c r="A308" s="1">
        <v>41083</v>
      </c>
      <c r="B308" t="s">
        <v>106</v>
      </c>
      <c r="C308" t="s">
        <v>12</v>
      </c>
      <c r="D308" s="1">
        <f>A307</f>
        <v>40717</v>
      </c>
      <c r="E308">
        <v>5.25</v>
      </c>
      <c r="G308" s="8">
        <f>E308*_XLL.FRAZIONE.ANNO(D308,A308,1)</f>
        <v>5.25</v>
      </c>
      <c r="H308" s="6">
        <f t="shared" si="157"/>
        <v>0.65625</v>
      </c>
      <c r="I308" s="6">
        <f t="shared" si="158"/>
        <v>1.05</v>
      </c>
      <c r="J308" s="6">
        <f t="shared" si="159"/>
        <v>4.59375</v>
      </c>
      <c r="K308" s="6">
        <f t="shared" si="160"/>
        <v>4.2</v>
      </c>
      <c r="O308" s="6">
        <f>F308+G308</f>
        <v>5.25</v>
      </c>
      <c r="P308" s="6">
        <f>F308+J308-M308</f>
        <v>4.59375</v>
      </c>
      <c r="Q308" s="6">
        <f>F308+K308-N308</f>
        <v>4.2</v>
      </c>
    </row>
    <row r="309" spans="1:17" ht="11.25">
      <c r="A309" s="1">
        <v>41448</v>
      </c>
      <c r="B309" t="s">
        <v>106</v>
      </c>
      <c r="C309" t="s">
        <v>12</v>
      </c>
      <c r="D309" s="1">
        <f>A308</f>
        <v>41083</v>
      </c>
      <c r="E309">
        <v>5.25</v>
      </c>
      <c r="G309" s="8">
        <f>E309*_XLL.FRAZIONE.ANNO(D309,A309,1)</f>
        <v>5.25</v>
      </c>
      <c r="H309" s="6">
        <f t="shared" si="157"/>
        <v>0.65625</v>
      </c>
      <c r="I309" s="6">
        <f t="shared" si="158"/>
        <v>1.05</v>
      </c>
      <c r="J309" s="6">
        <f t="shared" si="159"/>
        <v>4.59375</v>
      </c>
      <c r="K309" s="6">
        <f t="shared" si="160"/>
        <v>4.2</v>
      </c>
      <c r="O309" s="6">
        <f>F309+G309</f>
        <v>5.25</v>
      </c>
      <c r="P309" s="6">
        <f>F309+J309-M309</f>
        <v>4.59375</v>
      </c>
      <c r="Q309" s="6">
        <f>F309+K309-N309</f>
        <v>4.2</v>
      </c>
    </row>
    <row r="310" spans="1:17" ht="11.25">
      <c r="A310" s="1">
        <v>41813</v>
      </c>
      <c r="B310" t="s">
        <v>106</v>
      </c>
      <c r="C310" t="s">
        <v>12</v>
      </c>
      <c r="D310" s="1">
        <f>A309</f>
        <v>41448</v>
      </c>
      <c r="E310">
        <v>5.25</v>
      </c>
      <c r="G310" s="8">
        <f>E310*_XLL.FRAZIONE.ANNO(D310,A310,1)</f>
        <v>5.25</v>
      </c>
      <c r="H310" s="6">
        <f t="shared" si="157"/>
        <v>0.65625</v>
      </c>
      <c r="I310" s="6">
        <f t="shared" si="158"/>
        <v>1.05</v>
      </c>
      <c r="J310" s="6">
        <f t="shared" si="159"/>
        <v>4.59375</v>
      </c>
      <c r="K310" s="6">
        <f t="shared" si="160"/>
        <v>4.2</v>
      </c>
      <c r="O310" s="6">
        <f>F310+G310</f>
        <v>5.25</v>
      </c>
      <c r="P310" s="6">
        <f>F310+J310-M310</f>
        <v>4.59375</v>
      </c>
      <c r="Q310" s="6">
        <f>F310+K310-N310</f>
        <v>4.2</v>
      </c>
    </row>
    <row r="311" spans="1:24" ht="11.25">
      <c r="A311" s="1">
        <v>41813</v>
      </c>
      <c r="B311" t="s">
        <v>106</v>
      </c>
      <c r="C311" t="s">
        <v>13</v>
      </c>
      <c r="F311" s="4">
        <v>100</v>
      </c>
      <c r="G311" s="8">
        <f>E311*_XLL.FRAZIONE.ANNO(D311,A311,1)</f>
        <v>0</v>
      </c>
      <c r="H311" s="6">
        <f t="shared" si="157"/>
        <v>0</v>
      </c>
      <c r="I311" s="6">
        <f t="shared" si="158"/>
        <v>0</v>
      </c>
      <c r="J311" s="6">
        <f t="shared" si="159"/>
        <v>0</v>
      </c>
      <c r="K311" s="6">
        <f t="shared" si="160"/>
        <v>0</v>
      </c>
      <c r="L311" s="6">
        <f>(100-T311)*X311/W311</f>
        <v>0.4300000000000068</v>
      </c>
      <c r="M311" s="6">
        <f>L311*0.125</f>
        <v>0.05375000000000085</v>
      </c>
      <c r="N311" s="6">
        <f>L311*0.2</f>
        <v>0.08600000000000137</v>
      </c>
      <c r="O311" s="6">
        <f>F311+G311</f>
        <v>100</v>
      </c>
      <c r="P311" s="6">
        <f>F311+J311-M311</f>
        <v>99.94624999999999</v>
      </c>
      <c r="Q311" s="6">
        <f>F311+K311-N311</f>
        <v>99.914</v>
      </c>
      <c r="T311" s="4">
        <v>99.57</v>
      </c>
      <c r="U311" s="1">
        <v>39254</v>
      </c>
      <c r="V311" s="1">
        <v>41813</v>
      </c>
      <c r="W311" s="9">
        <f>V311-U311</f>
        <v>2559</v>
      </c>
      <c r="X311" s="9">
        <f>A311-U311</f>
        <v>2559</v>
      </c>
    </row>
    <row r="312" ht="12" thickBot="1"/>
    <row r="313" spans="15:18" ht="12" thickBot="1">
      <c r="O313" s="18">
        <f>_XLL.TIR.X(O305:O311,$A$305:$A$311,1)*100</f>
        <v>5.462304875254631</v>
      </c>
      <c r="P313" s="19">
        <f>_XLL.TIR.X(P305:P311,$A$305:$A$311,1)*100</f>
        <v>4.796480759978294</v>
      </c>
      <c r="Q313" s="19">
        <f>_XLL.TIR.X(Q305:Q311,$A$305:$A$311,1)*100</f>
        <v>4.396796599030495</v>
      </c>
      <c r="R313" s="20">
        <f>_XLL.DURATA.M(A305,A311,E310/100,O313/100,1,1)</f>
        <v>4.265341829298186</v>
      </c>
    </row>
    <row r="314" spans="15:18" ht="11.25">
      <c r="O314" s="61"/>
      <c r="P314" s="61"/>
      <c r="Q314" s="61"/>
      <c r="R314" s="62"/>
    </row>
    <row r="315" spans="1:24" ht="11.25">
      <c r="A315" s="1">
        <f>Rendimenti!C5</f>
        <v>39996</v>
      </c>
      <c r="B315" s="57" t="s">
        <v>175</v>
      </c>
      <c r="C315" t="s">
        <v>11</v>
      </c>
      <c r="D315" s="1">
        <v>39636</v>
      </c>
      <c r="E315" s="4">
        <v>6.5</v>
      </c>
      <c r="F315" s="58">
        <f>Rendimenti!D42</f>
        <v>103.06</v>
      </c>
      <c r="G315" s="8">
        <f aca="true" t="shared" si="161" ref="G315:G322">E315*_XLL.FRAZIONE.ANNO(D315,A315,1)</f>
        <v>6.410958904109589</v>
      </c>
      <c r="H315" s="6">
        <f aca="true" t="shared" si="162" ref="H315:H322">G315*0.125</f>
        <v>0.8013698630136986</v>
      </c>
      <c r="I315" s="6">
        <f aca="true" t="shared" si="163" ref="I315:I322">G315*0.2</f>
        <v>1.2821917808219179</v>
      </c>
      <c r="J315" s="6">
        <f aca="true" t="shared" si="164" ref="J315:J322">G315-H315</f>
        <v>5.60958904109589</v>
      </c>
      <c r="K315" s="6">
        <f aca="true" t="shared" si="165" ref="K315:K322">G315-I315</f>
        <v>5.1287671232876715</v>
      </c>
      <c r="L315" s="6">
        <f>(100-T315)*X315/W315</f>
        <v>0.03186915887850451</v>
      </c>
      <c r="M315" s="6">
        <f>L315*0.125</f>
        <v>0.003983644859813063</v>
      </c>
      <c r="N315" s="6">
        <f>L315*0.2</f>
        <v>0.006373831775700902</v>
      </c>
      <c r="O315" s="6">
        <f>-(F315+G315)</f>
        <v>-109.4709589041096</v>
      </c>
      <c r="P315" s="6">
        <f>-(F315+J315-M315)</f>
        <v>-108.66560539623607</v>
      </c>
      <c r="Q315" s="6">
        <f>-(F315+K315-N315)</f>
        <v>-108.18239329151197</v>
      </c>
      <c r="T315" s="4">
        <v>99.78</v>
      </c>
      <c r="U315" s="104">
        <v>39624</v>
      </c>
      <c r="V315" s="1">
        <v>42192</v>
      </c>
      <c r="W315" s="9">
        <f>V315-U315</f>
        <v>2568</v>
      </c>
      <c r="X315" s="9">
        <f>A315-U315</f>
        <v>372</v>
      </c>
    </row>
    <row r="316" spans="1:18" ht="11.25">
      <c r="A316" s="1">
        <v>40001</v>
      </c>
      <c r="B316" s="57" t="s">
        <v>175</v>
      </c>
      <c r="C316" t="s">
        <v>12</v>
      </c>
      <c r="D316" s="1">
        <f>D315</f>
        <v>39636</v>
      </c>
      <c r="E316" s="4">
        <v>6.5</v>
      </c>
      <c r="G316" s="8">
        <f t="shared" si="161"/>
        <v>6.5</v>
      </c>
      <c r="H316" s="6">
        <f t="shared" si="162"/>
        <v>0.8125</v>
      </c>
      <c r="I316" s="6">
        <f t="shared" si="163"/>
        <v>1.3</v>
      </c>
      <c r="J316" s="6">
        <f t="shared" si="164"/>
        <v>5.6875</v>
      </c>
      <c r="K316" s="6">
        <f t="shared" si="165"/>
        <v>5.2</v>
      </c>
      <c r="O316" s="6">
        <f aca="true" t="shared" si="166" ref="O316:O322">F316+G316</f>
        <v>6.5</v>
      </c>
      <c r="P316" s="6">
        <f aca="true" t="shared" si="167" ref="P316:P322">F316+J316-M316</f>
        <v>5.6875</v>
      </c>
      <c r="Q316" s="6">
        <f aca="true" t="shared" si="168" ref="Q316:Q322">F316+K316-N316</f>
        <v>5.2</v>
      </c>
      <c r="R316" s="62"/>
    </row>
    <row r="317" spans="1:18" ht="11.25">
      <c r="A317" s="1">
        <v>40366</v>
      </c>
      <c r="B317" s="57" t="s">
        <v>175</v>
      </c>
      <c r="C317" t="s">
        <v>12</v>
      </c>
      <c r="D317" s="1">
        <f aca="true" t="shared" si="169" ref="D317:D322">A316</f>
        <v>40001</v>
      </c>
      <c r="E317" s="4">
        <v>6.5</v>
      </c>
      <c r="G317" s="8">
        <f t="shared" si="161"/>
        <v>6.5</v>
      </c>
      <c r="H317" s="6">
        <f t="shared" si="162"/>
        <v>0.8125</v>
      </c>
      <c r="I317" s="6">
        <f t="shared" si="163"/>
        <v>1.3</v>
      </c>
      <c r="J317" s="6">
        <f t="shared" si="164"/>
        <v>5.6875</v>
      </c>
      <c r="K317" s="6">
        <f t="shared" si="165"/>
        <v>5.2</v>
      </c>
      <c r="O317" s="6">
        <f t="shared" si="166"/>
        <v>6.5</v>
      </c>
      <c r="P317" s="6">
        <f t="shared" si="167"/>
        <v>5.6875</v>
      </c>
      <c r="Q317" s="6">
        <f t="shared" si="168"/>
        <v>5.2</v>
      </c>
      <c r="R317" s="62"/>
    </row>
    <row r="318" spans="1:18" ht="11.25">
      <c r="A318" s="1">
        <v>40731</v>
      </c>
      <c r="B318" s="57" t="s">
        <v>175</v>
      </c>
      <c r="C318" t="s">
        <v>12</v>
      </c>
      <c r="D318" s="1">
        <f t="shared" si="169"/>
        <v>40366</v>
      </c>
      <c r="E318" s="4">
        <v>6.5</v>
      </c>
      <c r="G318" s="8">
        <f t="shared" si="161"/>
        <v>6.5</v>
      </c>
      <c r="H318" s="6">
        <f t="shared" si="162"/>
        <v>0.8125</v>
      </c>
      <c r="I318" s="6">
        <f t="shared" si="163"/>
        <v>1.3</v>
      </c>
      <c r="J318" s="6">
        <f t="shared" si="164"/>
        <v>5.6875</v>
      </c>
      <c r="K318" s="6">
        <f t="shared" si="165"/>
        <v>5.2</v>
      </c>
      <c r="O318" s="6">
        <f t="shared" si="166"/>
        <v>6.5</v>
      </c>
      <c r="P318" s="6">
        <f t="shared" si="167"/>
        <v>5.6875</v>
      </c>
      <c r="Q318" s="6">
        <f t="shared" si="168"/>
        <v>5.2</v>
      </c>
      <c r="R318" s="62"/>
    </row>
    <row r="319" spans="1:18" ht="11.25">
      <c r="A319" s="1">
        <v>41097</v>
      </c>
      <c r="B319" s="57" t="s">
        <v>175</v>
      </c>
      <c r="C319" t="s">
        <v>12</v>
      </c>
      <c r="D319" s="1">
        <f t="shared" si="169"/>
        <v>40731</v>
      </c>
      <c r="E319" s="4">
        <v>6.5</v>
      </c>
      <c r="G319" s="8">
        <f t="shared" si="161"/>
        <v>6.5</v>
      </c>
      <c r="H319" s="6">
        <f t="shared" si="162"/>
        <v>0.8125</v>
      </c>
      <c r="I319" s="6">
        <f t="shared" si="163"/>
        <v>1.3</v>
      </c>
      <c r="J319" s="6">
        <f t="shared" si="164"/>
        <v>5.6875</v>
      </c>
      <c r="K319" s="6">
        <f t="shared" si="165"/>
        <v>5.2</v>
      </c>
      <c r="O319" s="6">
        <f t="shared" si="166"/>
        <v>6.5</v>
      </c>
      <c r="P319" s="6">
        <f t="shared" si="167"/>
        <v>5.6875</v>
      </c>
      <c r="Q319" s="6">
        <f t="shared" si="168"/>
        <v>5.2</v>
      </c>
      <c r="R319" s="62"/>
    </row>
    <row r="320" spans="1:18" ht="11.25">
      <c r="A320" s="1">
        <v>41462</v>
      </c>
      <c r="B320" s="57" t="s">
        <v>175</v>
      </c>
      <c r="C320" t="s">
        <v>12</v>
      </c>
      <c r="D320" s="1">
        <f t="shared" si="169"/>
        <v>41097</v>
      </c>
      <c r="E320" s="4">
        <v>6.5</v>
      </c>
      <c r="G320" s="8">
        <f t="shared" si="161"/>
        <v>6.5</v>
      </c>
      <c r="H320" s="6">
        <f t="shared" si="162"/>
        <v>0.8125</v>
      </c>
      <c r="I320" s="6">
        <f t="shared" si="163"/>
        <v>1.3</v>
      </c>
      <c r="J320" s="6">
        <f t="shared" si="164"/>
        <v>5.6875</v>
      </c>
      <c r="K320" s="6">
        <f t="shared" si="165"/>
        <v>5.2</v>
      </c>
      <c r="O320" s="6">
        <f t="shared" si="166"/>
        <v>6.5</v>
      </c>
      <c r="P320" s="6">
        <f t="shared" si="167"/>
        <v>5.6875</v>
      </c>
      <c r="Q320" s="6">
        <f t="shared" si="168"/>
        <v>5.2</v>
      </c>
      <c r="R320" s="62"/>
    </row>
    <row r="321" spans="1:18" ht="11.25">
      <c r="A321" s="1">
        <v>41827</v>
      </c>
      <c r="B321" s="57" t="s">
        <v>175</v>
      </c>
      <c r="C321" t="s">
        <v>12</v>
      </c>
      <c r="D321" s="1">
        <f t="shared" si="169"/>
        <v>41462</v>
      </c>
      <c r="E321" s="4">
        <v>6.5</v>
      </c>
      <c r="G321" s="8">
        <f t="shared" si="161"/>
        <v>6.5</v>
      </c>
      <c r="H321" s="6">
        <f t="shared" si="162"/>
        <v>0.8125</v>
      </c>
      <c r="I321" s="6">
        <f t="shared" si="163"/>
        <v>1.3</v>
      </c>
      <c r="J321" s="6">
        <f t="shared" si="164"/>
        <v>5.6875</v>
      </c>
      <c r="K321" s="6">
        <f t="shared" si="165"/>
        <v>5.2</v>
      </c>
      <c r="O321" s="6">
        <f t="shared" si="166"/>
        <v>6.5</v>
      </c>
      <c r="P321" s="6">
        <f t="shared" si="167"/>
        <v>5.6875</v>
      </c>
      <c r="Q321" s="6">
        <f t="shared" si="168"/>
        <v>5.2</v>
      </c>
      <c r="R321" s="62"/>
    </row>
    <row r="322" spans="1:18" ht="11.25">
      <c r="A322" s="1">
        <v>42192</v>
      </c>
      <c r="B322" s="57" t="s">
        <v>175</v>
      </c>
      <c r="C322" s="82" t="s">
        <v>12</v>
      </c>
      <c r="D322" s="1">
        <f t="shared" si="169"/>
        <v>41827</v>
      </c>
      <c r="E322" s="4">
        <v>6.5</v>
      </c>
      <c r="G322" s="8">
        <f t="shared" si="161"/>
        <v>6.5</v>
      </c>
      <c r="H322" s="6">
        <f t="shared" si="162"/>
        <v>0.8125</v>
      </c>
      <c r="I322" s="6">
        <f t="shared" si="163"/>
        <v>1.3</v>
      </c>
      <c r="J322" s="6">
        <f t="shared" si="164"/>
        <v>5.6875</v>
      </c>
      <c r="K322" s="6">
        <f t="shared" si="165"/>
        <v>5.2</v>
      </c>
      <c r="O322" s="6">
        <f t="shared" si="166"/>
        <v>6.5</v>
      </c>
      <c r="P322" s="6">
        <f t="shared" si="167"/>
        <v>5.6875</v>
      </c>
      <c r="Q322" s="6">
        <f t="shared" si="168"/>
        <v>5.2</v>
      </c>
      <c r="R322" s="62"/>
    </row>
    <row r="323" spans="1:24" ht="11.25">
      <c r="A323" s="1">
        <v>42192</v>
      </c>
      <c r="B323" s="57" t="s">
        <v>175</v>
      </c>
      <c r="C323" s="82" t="s">
        <v>13</v>
      </c>
      <c r="F323" s="4">
        <v>100</v>
      </c>
      <c r="G323" s="8">
        <f>E323*_XLL.FRAZIONE.ANNO(D323,A323,1)</f>
        <v>0</v>
      </c>
      <c r="H323" s="6">
        <f>G323*0.125</f>
        <v>0</v>
      </c>
      <c r="I323" s="6">
        <f>G323*0.2</f>
        <v>0</v>
      </c>
      <c r="J323" s="6">
        <f>G323-H323</f>
        <v>0</v>
      </c>
      <c r="K323" s="6">
        <f>G323-I323</f>
        <v>0</v>
      </c>
      <c r="L323" s="6">
        <f>(100-T323)*X323/W323</f>
        <v>0.21999999999999886</v>
      </c>
      <c r="M323" s="6">
        <f>L323*0.125</f>
        <v>0.027499999999999858</v>
      </c>
      <c r="N323" s="6">
        <f>L323*0.2</f>
        <v>0.043999999999999775</v>
      </c>
      <c r="O323" s="6">
        <f>F323+G323</f>
        <v>100</v>
      </c>
      <c r="P323" s="6">
        <f>F323+J323-M323</f>
        <v>99.9725</v>
      </c>
      <c r="Q323" s="6">
        <f>F323+K323-N323</f>
        <v>99.956</v>
      </c>
      <c r="R323" s="62"/>
      <c r="T323" s="4">
        <v>99.78</v>
      </c>
      <c r="U323" s="104">
        <v>39624</v>
      </c>
      <c r="V323" s="1">
        <v>42192</v>
      </c>
      <c r="W323" s="9">
        <f>V323-U323</f>
        <v>2568</v>
      </c>
      <c r="X323" s="9">
        <f>A323-U323</f>
        <v>2568</v>
      </c>
    </row>
    <row r="324" ht="12" thickBot="1"/>
    <row r="325" spans="15:18" ht="12" thickBot="1">
      <c r="O325" s="18">
        <f>_XLL.TIR.X(O315:O323,$A$315:$A$323,1)*100</f>
        <v>5.877887085080147</v>
      </c>
      <c r="P325" s="19">
        <f>_XLL.TIR.X(P315:P323,$A$315:$A$323,1)*100</f>
        <v>5.078210309147835</v>
      </c>
      <c r="Q325" s="19">
        <f>_XLL.TIR.X(Q315:Q323,$A$315:$A$323,1)*100</f>
        <v>4.598212614655495</v>
      </c>
      <c r="R325" s="20">
        <f>_XLL.DURATA.M(A315,A323,E322/100,O325/100,1,1)</f>
        <v>4.606255817767919</v>
      </c>
    </row>
    <row r="327" spans="1:24" ht="11.25">
      <c r="A327" s="1">
        <f>Rendimenti!C5</f>
        <v>39996</v>
      </c>
      <c r="B327" s="57" t="s">
        <v>125</v>
      </c>
      <c r="C327" t="s">
        <v>11</v>
      </c>
      <c r="D327" s="1">
        <v>39846</v>
      </c>
      <c r="E327">
        <v>3.75</v>
      </c>
      <c r="F327" s="68">
        <f>Rendimenti!D43</f>
        <v>102.32</v>
      </c>
      <c r="G327" s="8">
        <f>E327*_XLL.FRAZIONE.ANNO(D327,A327,1)</f>
        <v>1.5410958904109588</v>
      </c>
      <c r="H327" s="6">
        <f>G327*0.125</f>
        <v>0.19263698630136986</v>
      </c>
      <c r="I327" s="6">
        <f>G327*0.2</f>
        <v>0.3082191780821918</v>
      </c>
      <c r="J327" s="6">
        <f>G327-H327</f>
        <v>1.348458904109589</v>
      </c>
      <c r="K327" s="6">
        <f>G327-I327</f>
        <v>1.2328767123287672</v>
      </c>
      <c r="L327" s="6">
        <f>(100-T327)*X327/W327</f>
        <v>0.27976998904709516</v>
      </c>
      <c r="M327" s="6">
        <f>L327*0.125</f>
        <v>0.034971248630886895</v>
      </c>
      <c r="N327" s="6">
        <f>L327*0.2</f>
        <v>0.05595399780941904</v>
      </c>
      <c r="O327" s="6">
        <f>-(F327+G327)</f>
        <v>-103.86109589041095</v>
      </c>
      <c r="P327" s="6">
        <f>-(F327+J327-M327)</f>
        <v>-103.6334876554787</v>
      </c>
      <c r="Q327" s="6">
        <f>-(F327+K327-N327)</f>
        <v>-103.49692271451933</v>
      </c>
      <c r="T327" s="4">
        <v>99.59</v>
      </c>
      <c r="U327" s="1">
        <v>38750</v>
      </c>
      <c r="V327" s="1">
        <v>40576</v>
      </c>
      <c r="W327" s="9">
        <f>V327-U327</f>
        <v>1826</v>
      </c>
      <c r="X327" s="9">
        <f>A327-U327</f>
        <v>1246</v>
      </c>
    </row>
    <row r="328" spans="1:17" ht="11.25">
      <c r="A328" s="1">
        <v>40211</v>
      </c>
      <c r="B328" s="57" t="s">
        <v>125</v>
      </c>
      <c r="C328" t="s">
        <v>12</v>
      </c>
      <c r="D328" s="1">
        <f>D327</f>
        <v>39846</v>
      </c>
      <c r="E328">
        <v>3.75</v>
      </c>
      <c r="G328" s="8">
        <f>E328*_XLL.FRAZIONE.ANNO(D328,A328,1)</f>
        <v>3.75</v>
      </c>
      <c r="H328" s="6">
        <f>G328*0.125</f>
        <v>0.46875</v>
      </c>
      <c r="I328" s="6">
        <f>G328*0.2</f>
        <v>0.75</v>
      </c>
      <c r="J328" s="6">
        <f>G328-H328</f>
        <v>3.28125</v>
      </c>
      <c r="K328" s="6">
        <f>G328-I328</f>
        <v>3</v>
      </c>
      <c r="O328" s="6">
        <f>F328+G328</f>
        <v>3.75</v>
      </c>
      <c r="P328" s="6">
        <f>F328+J328-M328</f>
        <v>3.28125</v>
      </c>
      <c r="Q328" s="6">
        <f>F328+K328-N328</f>
        <v>3</v>
      </c>
    </row>
    <row r="329" spans="1:17" ht="11.25">
      <c r="A329" s="1">
        <v>40576</v>
      </c>
      <c r="B329" s="57" t="s">
        <v>125</v>
      </c>
      <c r="C329" t="s">
        <v>12</v>
      </c>
      <c r="D329" s="1">
        <f>A328</f>
        <v>40211</v>
      </c>
      <c r="E329">
        <v>3.75</v>
      </c>
      <c r="G329" s="8">
        <f>E329*_XLL.FRAZIONE.ANNO(D329,A329,1)</f>
        <v>3.75</v>
      </c>
      <c r="H329" s="6">
        <f>G329*0.125</f>
        <v>0.46875</v>
      </c>
      <c r="I329" s="6">
        <f>G329*0.2</f>
        <v>0.75</v>
      </c>
      <c r="J329" s="6">
        <f>G329-H329</f>
        <v>3.28125</v>
      </c>
      <c r="K329" s="6">
        <f>G329-I329</f>
        <v>3</v>
      </c>
      <c r="O329" s="6">
        <f>F329+G329</f>
        <v>3.75</v>
      </c>
      <c r="P329" s="6">
        <f>F329+J329-M329</f>
        <v>3.28125</v>
      </c>
      <c r="Q329" s="6">
        <f>F329+K329-N329</f>
        <v>3</v>
      </c>
    </row>
    <row r="330" spans="1:24" ht="11.25">
      <c r="A330" s="1">
        <v>40576</v>
      </c>
      <c r="B330" s="57" t="s">
        <v>125</v>
      </c>
      <c r="C330" t="s">
        <v>13</v>
      </c>
      <c r="F330" s="4">
        <v>100</v>
      </c>
      <c r="G330" s="8">
        <f>E330*_XLL.FRAZIONE.ANNO(D330,A330,1)</f>
        <v>0</v>
      </c>
      <c r="H330" s="6">
        <f>G330*0.125</f>
        <v>0</v>
      </c>
      <c r="I330" s="6">
        <f>G330*0.2</f>
        <v>0</v>
      </c>
      <c r="J330" s="6">
        <f>G330-H330</f>
        <v>0</v>
      </c>
      <c r="K330" s="6">
        <f>G330-I330</f>
        <v>0</v>
      </c>
      <c r="L330" s="6">
        <f>(100-T330)*X330/W330</f>
        <v>0.5547878456063496</v>
      </c>
      <c r="M330" s="6">
        <f>L330*0.125</f>
        <v>0.0693484807007937</v>
      </c>
      <c r="N330" s="6">
        <f>L330*0.2</f>
        <v>0.11095756912126993</v>
      </c>
      <c r="O330" s="6">
        <f>F330+G330</f>
        <v>100</v>
      </c>
      <c r="P330" s="6">
        <f>F330+J330-M330</f>
        <v>99.9306515192992</v>
      </c>
      <c r="Q330" s="6">
        <f>F330+K330-N330</f>
        <v>99.88904243087873</v>
      </c>
      <c r="T330" s="4">
        <v>99.53</v>
      </c>
      <c r="U330" s="1">
        <v>36264</v>
      </c>
      <c r="V330" s="1">
        <v>39917</v>
      </c>
      <c r="W330" s="9">
        <f>V330-U330</f>
        <v>3653</v>
      </c>
      <c r="X330" s="9">
        <f>A330-U330</f>
        <v>4312</v>
      </c>
    </row>
    <row r="331" ht="12" thickBot="1">
      <c r="B331" s="57"/>
    </row>
    <row r="332" spans="2:18" ht="12" thickBot="1">
      <c r="B332" s="57"/>
      <c r="O332" s="18">
        <f>_XLL.TIR.X(O327:O330,$A$327:$A$330,1)*100</f>
        <v>2.241041883826256</v>
      </c>
      <c r="P332" s="19">
        <f>_XLL.TIR.X(P327:P330,$A$327:$A$330,1)*100</f>
        <v>1.76251120865345</v>
      </c>
      <c r="Q332" s="19">
        <f>_XLL.TIR.X(Q327:Q330,$A$327:$A$330,1)*100</f>
        <v>1.4750335365533829</v>
      </c>
      <c r="R332" s="20">
        <f>_XLL.DURATA.M(A327,A330,E329/100,O332/100,1,1)</f>
        <v>1.5193541141250126</v>
      </c>
    </row>
    <row r="333" ht="11.25">
      <c r="B333" s="57"/>
    </row>
    <row r="334" spans="1:24" ht="11.25">
      <c r="A334" s="1">
        <f>Rendimenti!C5</f>
        <v>39996</v>
      </c>
      <c r="B334" s="57" t="s">
        <v>126</v>
      </c>
      <c r="C334" t="s">
        <v>11</v>
      </c>
      <c r="D334" s="1">
        <v>39858</v>
      </c>
      <c r="E334">
        <v>5.125</v>
      </c>
      <c r="F334" s="58">
        <f>Rendimenti!D44</f>
        <v>105.84</v>
      </c>
      <c r="G334" s="8">
        <f aca="true" t="shared" si="170" ref="G334:G339">E334*_XLL.FRAZIONE.ANNO(D334,A334,1)</f>
        <v>1.9376712328767123</v>
      </c>
      <c r="H334" s="6">
        <f aca="true" t="shared" si="171" ref="H334:H339">G334*0.125</f>
        <v>0.24220890410958903</v>
      </c>
      <c r="I334" s="6">
        <f aca="true" t="shared" si="172" ref="I334:I339">G334*0.2</f>
        <v>0.38753424657534247</v>
      </c>
      <c r="J334" s="6">
        <f aca="true" t="shared" si="173" ref="J334:J339">G334-H334</f>
        <v>1.6954623287671233</v>
      </c>
      <c r="K334" s="6">
        <f aca="true" t="shared" si="174" ref="K334:K339">G334-I334</f>
        <v>1.5501369863013699</v>
      </c>
      <c r="L334" s="6">
        <f>(100-T334)*X334/W334</f>
        <v>0.21686285245004325</v>
      </c>
      <c r="M334" s="6">
        <f>L334*0.125</f>
        <v>0.027107856556255406</v>
      </c>
      <c r="N334" s="6">
        <f>L334*0.2</f>
        <v>0.04337257049000865</v>
      </c>
      <c r="O334" s="6">
        <f>-(F334+G334)</f>
        <v>-107.77767123287671</v>
      </c>
      <c r="P334" s="6">
        <f>-(F334+J334-M334)</f>
        <v>-107.50835447221087</v>
      </c>
      <c r="Q334" s="6">
        <f>-(F334+K334-N334)</f>
        <v>-107.34676441581136</v>
      </c>
      <c r="T334" s="4">
        <v>99.66</v>
      </c>
      <c r="U334" s="1">
        <v>37666</v>
      </c>
      <c r="V334" s="1">
        <v>41319</v>
      </c>
      <c r="W334" s="9">
        <f>V334-U334</f>
        <v>3653</v>
      </c>
      <c r="X334" s="9">
        <f>A334-U334</f>
        <v>2330</v>
      </c>
    </row>
    <row r="335" spans="1:17" ht="11.25">
      <c r="A335" s="1">
        <v>40223</v>
      </c>
      <c r="B335" s="57" t="s">
        <v>126</v>
      </c>
      <c r="C335" t="s">
        <v>12</v>
      </c>
      <c r="D335" s="1">
        <f>D334</f>
        <v>39858</v>
      </c>
      <c r="E335">
        <v>5.125</v>
      </c>
      <c r="G335" s="8">
        <f t="shared" si="170"/>
        <v>5.125</v>
      </c>
      <c r="H335" s="6">
        <f t="shared" si="171"/>
        <v>0.640625</v>
      </c>
      <c r="I335" s="6">
        <f t="shared" si="172"/>
        <v>1.0250000000000001</v>
      </c>
      <c r="J335" s="6">
        <f t="shared" si="173"/>
        <v>4.484375</v>
      </c>
      <c r="K335" s="6">
        <f t="shared" si="174"/>
        <v>4.1</v>
      </c>
      <c r="O335" s="6">
        <f>F335+G335</f>
        <v>5.125</v>
      </c>
      <c r="P335" s="6">
        <f>F335+J335-M335</f>
        <v>4.484375</v>
      </c>
      <c r="Q335" s="6">
        <f>F335+K335-N335</f>
        <v>4.1</v>
      </c>
    </row>
    <row r="336" spans="1:17" ht="11.25">
      <c r="A336" s="1">
        <v>40588</v>
      </c>
      <c r="B336" s="57" t="s">
        <v>126</v>
      </c>
      <c r="C336" t="s">
        <v>12</v>
      </c>
      <c r="D336" s="1">
        <f>A335</f>
        <v>40223</v>
      </c>
      <c r="E336">
        <v>5.125</v>
      </c>
      <c r="G336" s="8">
        <f t="shared" si="170"/>
        <v>5.125</v>
      </c>
      <c r="H336" s="6">
        <f t="shared" si="171"/>
        <v>0.640625</v>
      </c>
      <c r="I336" s="6">
        <f t="shared" si="172"/>
        <v>1.0250000000000001</v>
      </c>
      <c r="J336" s="6">
        <f t="shared" si="173"/>
        <v>4.484375</v>
      </c>
      <c r="K336" s="6">
        <f t="shared" si="174"/>
        <v>4.1</v>
      </c>
      <c r="O336" s="6">
        <f>F336+G336</f>
        <v>5.125</v>
      </c>
      <c r="P336" s="6">
        <f>F336+J336-M336</f>
        <v>4.484375</v>
      </c>
      <c r="Q336" s="6">
        <f>F336+K336-N336</f>
        <v>4.1</v>
      </c>
    </row>
    <row r="337" spans="1:17" ht="11.25">
      <c r="A337" s="1">
        <v>40953</v>
      </c>
      <c r="B337" s="57" t="s">
        <v>126</v>
      </c>
      <c r="C337" t="s">
        <v>12</v>
      </c>
      <c r="D337" s="1">
        <f>A336</f>
        <v>40588</v>
      </c>
      <c r="E337">
        <v>5.125</v>
      </c>
      <c r="G337" s="8">
        <f t="shared" si="170"/>
        <v>5.125</v>
      </c>
      <c r="H337" s="6">
        <f t="shared" si="171"/>
        <v>0.640625</v>
      </c>
      <c r="I337" s="6">
        <f t="shared" si="172"/>
        <v>1.0250000000000001</v>
      </c>
      <c r="J337" s="6">
        <f t="shared" si="173"/>
        <v>4.484375</v>
      </c>
      <c r="K337" s="6">
        <f t="shared" si="174"/>
        <v>4.1</v>
      </c>
      <c r="O337" s="6">
        <f>F337+G337</f>
        <v>5.125</v>
      </c>
      <c r="P337" s="6">
        <f>F337+J337-M337</f>
        <v>4.484375</v>
      </c>
      <c r="Q337" s="6">
        <f>F337+K337-N337</f>
        <v>4.1</v>
      </c>
    </row>
    <row r="338" spans="1:17" ht="11.25">
      <c r="A338" s="1">
        <v>41319</v>
      </c>
      <c r="B338" s="57" t="s">
        <v>126</v>
      </c>
      <c r="C338" t="s">
        <v>12</v>
      </c>
      <c r="D338" s="1">
        <f>A337</f>
        <v>40953</v>
      </c>
      <c r="E338">
        <v>5.125</v>
      </c>
      <c r="G338" s="8">
        <f t="shared" si="170"/>
        <v>5.125</v>
      </c>
      <c r="H338" s="6">
        <f t="shared" si="171"/>
        <v>0.640625</v>
      </c>
      <c r="I338" s="6">
        <f t="shared" si="172"/>
        <v>1.0250000000000001</v>
      </c>
      <c r="J338" s="6">
        <f t="shared" si="173"/>
        <v>4.484375</v>
      </c>
      <c r="K338" s="6">
        <f t="shared" si="174"/>
        <v>4.1</v>
      </c>
      <c r="O338" s="6">
        <f>F338+G338</f>
        <v>5.125</v>
      </c>
      <c r="P338" s="6">
        <f>F338+J338-M338</f>
        <v>4.484375</v>
      </c>
      <c r="Q338" s="6">
        <f>F338+K338-N338</f>
        <v>4.1</v>
      </c>
    </row>
    <row r="339" spans="1:24" ht="11.25">
      <c r="A339" s="1">
        <v>41319</v>
      </c>
      <c r="B339" s="57" t="s">
        <v>126</v>
      </c>
      <c r="C339" t="s">
        <v>13</v>
      </c>
      <c r="F339" s="4">
        <v>100</v>
      </c>
      <c r="G339" s="8">
        <f t="shared" si="170"/>
        <v>0</v>
      </c>
      <c r="H339" s="6">
        <f t="shared" si="171"/>
        <v>0</v>
      </c>
      <c r="I339" s="6">
        <f t="shared" si="172"/>
        <v>0</v>
      </c>
      <c r="J339" s="6">
        <f t="shared" si="173"/>
        <v>0</v>
      </c>
      <c r="K339" s="6">
        <f t="shared" si="174"/>
        <v>0</v>
      </c>
      <c r="L339" s="6">
        <f>(100-T339)*X339/W339</f>
        <v>0.3400000000000034</v>
      </c>
      <c r="M339" s="6">
        <f>L339*0.125</f>
        <v>0.042500000000000426</v>
      </c>
      <c r="N339" s="6">
        <f>L339*0.2</f>
        <v>0.06800000000000068</v>
      </c>
      <c r="O339" s="6">
        <f>F339+G339</f>
        <v>100</v>
      </c>
      <c r="P339" s="6">
        <f>F339+J339-M339</f>
        <v>99.9575</v>
      </c>
      <c r="Q339" s="6">
        <f>F339+K339-N339</f>
        <v>99.932</v>
      </c>
      <c r="T339" s="4">
        <v>99.66</v>
      </c>
      <c r="U339" s="1">
        <v>37666</v>
      </c>
      <c r="V339" s="1">
        <v>41319</v>
      </c>
      <c r="W339" s="9">
        <f>V339-U339</f>
        <v>3653</v>
      </c>
      <c r="X339" s="9">
        <f>A339-U339</f>
        <v>3653</v>
      </c>
    </row>
    <row r="340" ht="12" thickBot="1">
      <c r="B340" s="57"/>
    </row>
    <row r="341" spans="2:18" ht="12" thickBot="1">
      <c r="B341" s="57"/>
      <c r="O341" s="18">
        <f>_XLL.TIR.X(O334:O339,$A$334:$A$339,1)*100</f>
        <v>3.376474604010582</v>
      </c>
      <c r="P341" s="19">
        <f>_XLL.TIR.X(P334:P339,$A$334:$A$339,1)*100</f>
        <v>2.7583304792642593</v>
      </c>
      <c r="Q341" s="19">
        <f>_XLL.TIR.X(Q334:Q339,$A$334:$A$339,1)*100</f>
        <v>2.387065067887306</v>
      </c>
      <c r="R341" s="20">
        <f>_XLL.DURATA.M(A334,A339,E338/100,O341/100,1,1)</f>
        <v>3.239129056700818</v>
      </c>
    </row>
    <row r="342" ht="11.25">
      <c r="B342" s="57"/>
    </row>
    <row r="343" spans="1:24" ht="11.25">
      <c r="A343" s="1">
        <f>Rendimenti!C5</f>
        <v>39996</v>
      </c>
      <c r="B343" s="57" t="s">
        <v>127</v>
      </c>
      <c r="C343" t="s">
        <v>11</v>
      </c>
      <c r="D343" s="81">
        <v>39846</v>
      </c>
      <c r="E343">
        <v>4.375</v>
      </c>
      <c r="F343" s="58">
        <f>Rendimenti!D45</f>
        <v>99.72</v>
      </c>
      <c r="G343" s="8">
        <f aca="true" t="shared" si="175" ref="G343:G351">E343*_XLL.FRAZIONE.ANNO(D343,A343,1)</f>
        <v>1.797945205479452</v>
      </c>
      <c r="H343" s="6">
        <f aca="true" t="shared" si="176" ref="H343:H351">G343*0.125</f>
        <v>0.2247431506849315</v>
      </c>
      <c r="I343" s="6">
        <f aca="true" t="shared" si="177" ref="I343:I351">G343*0.2</f>
        <v>0.3595890410958904</v>
      </c>
      <c r="J343" s="6">
        <f aca="true" t="shared" si="178" ref="J343:J351">G343-H343</f>
        <v>1.5732020547945205</v>
      </c>
      <c r="K343" s="6">
        <f aca="true" t="shared" si="179" ref="K343:K351">G343-I343</f>
        <v>1.4383561643835616</v>
      </c>
      <c r="L343" s="6">
        <f>(100-T343)*X343/W343</f>
        <v>0.2354162102957276</v>
      </c>
      <c r="M343" s="6">
        <f>L343*0.125</f>
        <v>0.02942702628696595</v>
      </c>
      <c r="N343" s="6">
        <f>L343*0.2</f>
        <v>0.04708324205914552</v>
      </c>
      <c r="O343" s="6">
        <f>-(F343+G343)</f>
        <v>-101.51794520547945</v>
      </c>
      <c r="P343" s="6">
        <f>-(F343+J343-M343)</f>
        <v>-101.26377502850755</v>
      </c>
      <c r="Q343" s="6">
        <f>-(F343+K343-N343)</f>
        <v>-101.11127292232442</v>
      </c>
      <c r="T343" s="4">
        <v>99.31</v>
      </c>
      <c r="U343" s="1">
        <v>38750</v>
      </c>
      <c r="V343" s="1">
        <v>42402</v>
      </c>
      <c r="W343" s="9">
        <f>V343-U343</f>
        <v>3652</v>
      </c>
      <c r="X343" s="9">
        <f>A343-U343</f>
        <v>1246</v>
      </c>
    </row>
    <row r="344" spans="1:17" ht="11.25">
      <c r="A344" s="1">
        <v>40211</v>
      </c>
      <c r="B344" s="57" t="s">
        <v>127</v>
      </c>
      <c r="C344" t="s">
        <v>12</v>
      </c>
      <c r="D344" s="1">
        <f>D343</f>
        <v>39846</v>
      </c>
      <c r="E344">
        <v>4.375</v>
      </c>
      <c r="G344" s="8">
        <f t="shared" si="175"/>
        <v>4.375</v>
      </c>
      <c r="H344" s="6">
        <f t="shared" si="176"/>
        <v>0.546875</v>
      </c>
      <c r="I344" s="6">
        <f t="shared" si="177"/>
        <v>0.875</v>
      </c>
      <c r="J344" s="6">
        <f t="shared" si="178"/>
        <v>3.828125</v>
      </c>
      <c r="K344" s="6">
        <f t="shared" si="179"/>
        <v>3.5</v>
      </c>
      <c r="O344" s="6">
        <f aca="true" t="shared" si="180" ref="O344:O350">F344+G344</f>
        <v>4.375</v>
      </c>
      <c r="P344" s="6">
        <f aca="true" t="shared" si="181" ref="P344:P350">F344+J344-M344</f>
        <v>3.828125</v>
      </c>
      <c r="Q344" s="6">
        <f aca="true" t="shared" si="182" ref="Q344:Q350">F344+K344-N344</f>
        <v>3.5</v>
      </c>
    </row>
    <row r="345" spans="1:17" ht="11.25">
      <c r="A345" s="1">
        <v>40576</v>
      </c>
      <c r="B345" s="57" t="s">
        <v>127</v>
      </c>
      <c r="C345" t="s">
        <v>12</v>
      </c>
      <c r="D345" s="1">
        <f aca="true" t="shared" si="183" ref="D345:D350">A344</f>
        <v>40211</v>
      </c>
      <c r="E345">
        <v>4.375</v>
      </c>
      <c r="G345" s="8">
        <f t="shared" si="175"/>
        <v>4.375</v>
      </c>
      <c r="H345" s="6">
        <f t="shared" si="176"/>
        <v>0.546875</v>
      </c>
      <c r="I345" s="6">
        <f t="shared" si="177"/>
        <v>0.875</v>
      </c>
      <c r="J345" s="6">
        <f t="shared" si="178"/>
        <v>3.828125</v>
      </c>
      <c r="K345" s="6">
        <f t="shared" si="179"/>
        <v>3.5</v>
      </c>
      <c r="O345" s="6">
        <f t="shared" si="180"/>
        <v>4.375</v>
      </c>
      <c r="P345" s="6">
        <f t="shared" si="181"/>
        <v>3.828125</v>
      </c>
      <c r="Q345" s="6">
        <f t="shared" si="182"/>
        <v>3.5</v>
      </c>
    </row>
    <row r="346" spans="1:17" ht="11.25">
      <c r="A346" s="1">
        <v>40941</v>
      </c>
      <c r="B346" s="57" t="s">
        <v>127</v>
      </c>
      <c r="C346" t="s">
        <v>12</v>
      </c>
      <c r="D346" s="1">
        <f t="shared" si="183"/>
        <v>40576</v>
      </c>
      <c r="E346">
        <v>4.375</v>
      </c>
      <c r="G346" s="8">
        <f t="shared" si="175"/>
        <v>4.375</v>
      </c>
      <c r="H346" s="6">
        <f t="shared" si="176"/>
        <v>0.546875</v>
      </c>
      <c r="I346" s="6">
        <f t="shared" si="177"/>
        <v>0.875</v>
      </c>
      <c r="J346" s="6">
        <f t="shared" si="178"/>
        <v>3.828125</v>
      </c>
      <c r="K346" s="6">
        <f t="shared" si="179"/>
        <v>3.5</v>
      </c>
      <c r="O346" s="6">
        <f t="shared" si="180"/>
        <v>4.375</v>
      </c>
      <c r="P346" s="6">
        <f t="shared" si="181"/>
        <v>3.828125</v>
      </c>
      <c r="Q346" s="6">
        <f t="shared" si="182"/>
        <v>3.5</v>
      </c>
    </row>
    <row r="347" spans="1:17" ht="11.25">
      <c r="A347" s="1">
        <v>41307</v>
      </c>
      <c r="B347" s="57" t="s">
        <v>127</v>
      </c>
      <c r="C347" t="s">
        <v>12</v>
      </c>
      <c r="D347" s="1">
        <f t="shared" si="183"/>
        <v>40941</v>
      </c>
      <c r="E347">
        <v>4.375</v>
      </c>
      <c r="G347" s="8">
        <f t="shared" si="175"/>
        <v>4.375</v>
      </c>
      <c r="H347" s="6">
        <f t="shared" si="176"/>
        <v>0.546875</v>
      </c>
      <c r="I347" s="6">
        <f t="shared" si="177"/>
        <v>0.875</v>
      </c>
      <c r="J347" s="6">
        <f t="shared" si="178"/>
        <v>3.828125</v>
      </c>
      <c r="K347" s="6">
        <f t="shared" si="179"/>
        <v>3.5</v>
      </c>
      <c r="O347" s="6">
        <f t="shared" si="180"/>
        <v>4.375</v>
      </c>
      <c r="P347" s="6">
        <f t="shared" si="181"/>
        <v>3.828125</v>
      </c>
      <c r="Q347" s="6">
        <f t="shared" si="182"/>
        <v>3.5</v>
      </c>
    </row>
    <row r="348" spans="1:17" ht="11.25">
      <c r="A348" s="1">
        <v>41672</v>
      </c>
      <c r="B348" s="57" t="s">
        <v>127</v>
      </c>
      <c r="C348" t="s">
        <v>12</v>
      </c>
      <c r="D348" s="1">
        <f t="shared" si="183"/>
        <v>41307</v>
      </c>
      <c r="E348">
        <v>4.375</v>
      </c>
      <c r="G348" s="8">
        <f t="shared" si="175"/>
        <v>4.375</v>
      </c>
      <c r="H348" s="6">
        <f t="shared" si="176"/>
        <v>0.546875</v>
      </c>
      <c r="I348" s="6">
        <f t="shared" si="177"/>
        <v>0.875</v>
      </c>
      <c r="J348" s="6">
        <f t="shared" si="178"/>
        <v>3.828125</v>
      </c>
      <c r="K348" s="6">
        <f t="shared" si="179"/>
        <v>3.5</v>
      </c>
      <c r="O348" s="6">
        <f t="shared" si="180"/>
        <v>4.375</v>
      </c>
      <c r="P348" s="6">
        <f t="shared" si="181"/>
        <v>3.828125</v>
      </c>
      <c r="Q348" s="6">
        <f t="shared" si="182"/>
        <v>3.5</v>
      </c>
    </row>
    <row r="349" spans="1:17" ht="11.25">
      <c r="A349" s="1">
        <v>42037</v>
      </c>
      <c r="B349" s="57" t="s">
        <v>127</v>
      </c>
      <c r="C349" t="s">
        <v>12</v>
      </c>
      <c r="D349" s="1">
        <f t="shared" si="183"/>
        <v>41672</v>
      </c>
      <c r="E349">
        <v>4.375</v>
      </c>
      <c r="G349" s="8">
        <f t="shared" si="175"/>
        <v>4.375</v>
      </c>
      <c r="H349" s="6">
        <f t="shared" si="176"/>
        <v>0.546875</v>
      </c>
      <c r="I349" s="6">
        <f t="shared" si="177"/>
        <v>0.875</v>
      </c>
      <c r="J349" s="6">
        <f t="shared" si="178"/>
        <v>3.828125</v>
      </c>
      <c r="K349" s="6">
        <f t="shared" si="179"/>
        <v>3.5</v>
      </c>
      <c r="O349" s="6">
        <f t="shared" si="180"/>
        <v>4.375</v>
      </c>
      <c r="P349" s="6">
        <f t="shared" si="181"/>
        <v>3.828125</v>
      </c>
      <c r="Q349" s="6">
        <f t="shared" si="182"/>
        <v>3.5</v>
      </c>
    </row>
    <row r="350" spans="1:17" ht="11.25">
      <c r="A350" s="1">
        <v>42402</v>
      </c>
      <c r="B350" s="57" t="s">
        <v>127</v>
      </c>
      <c r="C350" t="s">
        <v>12</v>
      </c>
      <c r="D350" s="1">
        <f t="shared" si="183"/>
        <v>42037</v>
      </c>
      <c r="E350">
        <v>4.375</v>
      </c>
      <c r="G350" s="8">
        <f t="shared" si="175"/>
        <v>4.375</v>
      </c>
      <c r="H350" s="6">
        <f t="shared" si="176"/>
        <v>0.546875</v>
      </c>
      <c r="I350" s="6">
        <f t="shared" si="177"/>
        <v>0.875</v>
      </c>
      <c r="J350" s="6">
        <f t="shared" si="178"/>
        <v>3.828125</v>
      </c>
      <c r="K350" s="6">
        <f t="shared" si="179"/>
        <v>3.5</v>
      </c>
      <c r="O350" s="6">
        <f t="shared" si="180"/>
        <v>4.375</v>
      </c>
      <c r="P350" s="6">
        <f t="shared" si="181"/>
        <v>3.828125</v>
      </c>
      <c r="Q350" s="6">
        <f t="shared" si="182"/>
        <v>3.5</v>
      </c>
    </row>
    <row r="351" spans="1:24" ht="11.25">
      <c r="A351" s="1">
        <v>42402</v>
      </c>
      <c r="B351" s="57" t="s">
        <v>127</v>
      </c>
      <c r="C351" t="s">
        <v>13</v>
      </c>
      <c r="D351" s="1"/>
      <c r="F351" s="4">
        <v>100</v>
      </c>
      <c r="G351" s="8">
        <f t="shared" si="175"/>
        <v>0</v>
      </c>
      <c r="H351" s="6">
        <f t="shared" si="176"/>
        <v>0</v>
      </c>
      <c r="I351" s="6">
        <f t="shared" si="177"/>
        <v>0</v>
      </c>
      <c r="J351" s="6">
        <f t="shared" si="178"/>
        <v>0</v>
      </c>
      <c r="K351" s="6">
        <f t="shared" si="179"/>
        <v>0</v>
      </c>
      <c r="L351" s="6">
        <f>(100-T351)*X351/W351</f>
        <v>0.6899999999999978</v>
      </c>
      <c r="M351" s="6">
        <f>L351*0.125</f>
        <v>0.08624999999999973</v>
      </c>
      <c r="N351" s="6">
        <f>L351*0.2</f>
        <v>0.13799999999999957</v>
      </c>
      <c r="O351" s="6">
        <f>F351+G351</f>
        <v>100</v>
      </c>
      <c r="P351" s="6">
        <f>F351+J351-M351</f>
        <v>99.91375</v>
      </c>
      <c r="Q351" s="6">
        <f>F351+K351-N351</f>
        <v>99.862</v>
      </c>
      <c r="T351" s="4">
        <v>99.31</v>
      </c>
      <c r="U351" s="1">
        <v>38750</v>
      </c>
      <c r="V351" s="1">
        <v>42402</v>
      </c>
      <c r="W351" s="9">
        <f>V351-U351</f>
        <v>3652</v>
      </c>
      <c r="X351" s="9">
        <f>A351-U351</f>
        <v>3652</v>
      </c>
    </row>
    <row r="352" ht="12" thickBot="1">
      <c r="B352" s="57"/>
    </row>
    <row r="353" spans="2:18" ht="12" thickBot="1">
      <c r="B353" s="57"/>
      <c r="O353" s="18">
        <f>_XLL.TIR.X(O343:O351,$A$343:$A$351,1)*100</f>
        <v>4.4189464300870895</v>
      </c>
      <c r="P353" s="19">
        <f>_XLL.TIR.X(P343:P351,$A$343:$A$351,1)*100</f>
        <v>3.8657624274492264</v>
      </c>
      <c r="Q353" s="19">
        <f>_XLL.TIR.X(Q343:Q351,$A$343:$A$351,1)*100</f>
        <v>3.5335075110197067</v>
      </c>
      <c r="R353" s="20">
        <f>_XLL.DURATA.M(A343,A351,E350/100,O353/100,1,1)</f>
        <v>5.522498132911768</v>
      </c>
    </row>
    <row r="354" ht="11.25">
      <c r="B354" s="57"/>
    </row>
    <row r="355" spans="1:24" ht="11.25">
      <c r="A355" s="1">
        <f>Rendimenti!C5</f>
        <v>39996</v>
      </c>
      <c r="B355" s="57" t="s">
        <v>128</v>
      </c>
      <c r="C355" t="s">
        <v>11</v>
      </c>
      <c r="D355" s="1">
        <v>39858</v>
      </c>
      <c r="E355">
        <v>5.875</v>
      </c>
      <c r="F355" s="68">
        <f>Rendimenti!D46</f>
        <v>100.23</v>
      </c>
      <c r="G355" s="8">
        <f aca="true" t="shared" si="184" ref="G355:G380">E355*_XLL.FRAZIONE.ANNO(D355,A355,1)</f>
        <v>2.2212328767123286</v>
      </c>
      <c r="H355" s="6">
        <f aca="true" t="shared" si="185" ref="H355:H380">G355*0.125</f>
        <v>0.2776541095890411</v>
      </c>
      <c r="I355" s="6">
        <f aca="true" t="shared" si="186" ref="I355:I380">G355*0.2</f>
        <v>0.44424657534246575</v>
      </c>
      <c r="J355" s="6">
        <f aca="true" t="shared" si="187" ref="J355:J380">G355-H355</f>
        <v>1.9435787671232876</v>
      </c>
      <c r="K355" s="6">
        <f aca="true" t="shared" si="188" ref="K355:K380">G355-I355</f>
        <v>1.7769863013698628</v>
      </c>
      <c r="L355" s="6">
        <f>(100-T355)*X355/W355</f>
        <v>0.2636612520532933</v>
      </c>
      <c r="M355" s="6">
        <f>L355*0.125</f>
        <v>0.032957656506661666</v>
      </c>
      <c r="N355" s="6">
        <f>L355*0.2</f>
        <v>0.05273225041065867</v>
      </c>
      <c r="O355" s="6">
        <f>-(F355+G355)</f>
        <v>-102.45123287671234</v>
      </c>
      <c r="P355" s="6">
        <f>-(F355+J355-M355)</f>
        <v>-102.14062111061662</v>
      </c>
      <c r="Q355" s="6">
        <f>-(F355+K355-N355)</f>
        <v>-101.95425405095921</v>
      </c>
      <c r="T355" s="4">
        <v>98.76</v>
      </c>
      <c r="U355" s="1">
        <v>37666</v>
      </c>
      <c r="V355" s="1">
        <v>48624</v>
      </c>
      <c r="W355" s="9">
        <f>V355-U355</f>
        <v>10958</v>
      </c>
      <c r="X355" s="9">
        <f>A355-U355</f>
        <v>2330</v>
      </c>
    </row>
    <row r="356" spans="1:17" ht="11.25">
      <c r="A356" s="1">
        <v>40223</v>
      </c>
      <c r="B356" s="57" t="s">
        <v>128</v>
      </c>
      <c r="C356" t="s">
        <v>12</v>
      </c>
      <c r="D356" s="1">
        <f>D355</f>
        <v>39858</v>
      </c>
      <c r="E356">
        <v>5.875</v>
      </c>
      <c r="G356" s="8">
        <f t="shared" si="184"/>
        <v>5.875</v>
      </c>
      <c r="H356" s="6">
        <f t="shared" si="185"/>
        <v>0.734375</v>
      </c>
      <c r="I356" s="6">
        <f t="shared" si="186"/>
        <v>1.175</v>
      </c>
      <c r="J356" s="6">
        <f t="shared" si="187"/>
        <v>5.140625</v>
      </c>
      <c r="K356" s="6">
        <f t="shared" si="188"/>
        <v>4.7</v>
      </c>
      <c r="O356" s="6">
        <f aca="true" t="shared" si="189" ref="O356:O379">F356+G356</f>
        <v>5.875</v>
      </c>
      <c r="P356" s="6">
        <f aca="true" t="shared" si="190" ref="P356:P379">F356+J356-M356</f>
        <v>5.140625</v>
      </c>
      <c r="Q356" s="6">
        <f aca="true" t="shared" si="191" ref="Q356:Q379">F356+K356-N356</f>
        <v>4.7</v>
      </c>
    </row>
    <row r="357" spans="1:17" ht="11.25">
      <c r="A357" s="1">
        <v>40588</v>
      </c>
      <c r="B357" s="57" t="s">
        <v>128</v>
      </c>
      <c r="C357" t="s">
        <v>12</v>
      </c>
      <c r="D357" s="1">
        <f aca="true" t="shared" si="192" ref="D357:D379">A356</f>
        <v>40223</v>
      </c>
      <c r="E357">
        <v>5.875</v>
      </c>
      <c r="G357" s="8">
        <f t="shared" si="184"/>
        <v>5.875</v>
      </c>
      <c r="H357" s="6">
        <f t="shared" si="185"/>
        <v>0.734375</v>
      </c>
      <c r="I357" s="6">
        <f t="shared" si="186"/>
        <v>1.175</v>
      </c>
      <c r="J357" s="6">
        <f t="shared" si="187"/>
        <v>5.140625</v>
      </c>
      <c r="K357" s="6">
        <f t="shared" si="188"/>
        <v>4.7</v>
      </c>
      <c r="O357" s="6">
        <f t="shared" si="189"/>
        <v>5.875</v>
      </c>
      <c r="P357" s="6">
        <f t="shared" si="190"/>
        <v>5.140625</v>
      </c>
      <c r="Q357" s="6">
        <f t="shared" si="191"/>
        <v>4.7</v>
      </c>
    </row>
    <row r="358" spans="1:17" ht="11.25">
      <c r="A358" s="1">
        <v>40953</v>
      </c>
      <c r="B358" s="57" t="s">
        <v>128</v>
      </c>
      <c r="C358" t="s">
        <v>12</v>
      </c>
      <c r="D358" s="1">
        <f t="shared" si="192"/>
        <v>40588</v>
      </c>
      <c r="E358">
        <v>5.875</v>
      </c>
      <c r="G358" s="8">
        <f t="shared" si="184"/>
        <v>5.875</v>
      </c>
      <c r="H358" s="6">
        <f t="shared" si="185"/>
        <v>0.734375</v>
      </c>
      <c r="I358" s="6">
        <f t="shared" si="186"/>
        <v>1.175</v>
      </c>
      <c r="J358" s="6">
        <f t="shared" si="187"/>
        <v>5.140625</v>
      </c>
      <c r="K358" s="6">
        <f t="shared" si="188"/>
        <v>4.7</v>
      </c>
      <c r="O358" s="6">
        <f t="shared" si="189"/>
        <v>5.875</v>
      </c>
      <c r="P358" s="6">
        <f t="shared" si="190"/>
        <v>5.140625</v>
      </c>
      <c r="Q358" s="6">
        <f t="shared" si="191"/>
        <v>4.7</v>
      </c>
    </row>
    <row r="359" spans="1:17" ht="11.25">
      <c r="A359" s="1">
        <v>41319</v>
      </c>
      <c r="B359" s="57" t="s">
        <v>128</v>
      </c>
      <c r="C359" t="s">
        <v>12</v>
      </c>
      <c r="D359" s="1">
        <f t="shared" si="192"/>
        <v>40953</v>
      </c>
      <c r="E359">
        <v>5.875</v>
      </c>
      <c r="G359" s="8">
        <f t="shared" si="184"/>
        <v>5.875</v>
      </c>
      <c r="H359" s="6">
        <f t="shared" si="185"/>
        <v>0.734375</v>
      </c>
      <c r="I359" s="6">
        <f t="shared" si="186"/>
        <v>1.175</v>
      </c>
      <c r="J359" s="6">
        <f t="shared" si="187"/>
        <v>5.140625</v>
      </c>
      <c r="K359" s="6">
        <f t="shared" si="188"/>
        <v>4.7</v>
      </c>
      <c r="O359" s="6">
        <f t="shared" si="189"/>
        <v>5.875</v>
      </c>
      <c r="P359" s="6">
        <f t="shared" si="190"/>
        <v>5.140625</v>
      </c>
      <c r="Q359" s="6">
        <f t="shared" si="191"/>
        <v>4.7</v>
      </c>
    </row>
    <row r="360" spans="1:17" ht="11.25">
      <c r="A360" s="1">
        <v>41684</v>
      </c>
      <c r="B360" s="57" t="s">
        <v>128</v>
      </c>
      <c r="C360" t="s">
        <v>12</v>
      </c>
      <c r="D360" s="1">
        <f t="shared" si="192"/>
        <v>41319</v>
      </c>
      <c r="E360">
        <v>5.875</v>
      </c>
      <c r="G360" s="8">
        <f t="shared" si="184"/>
        <v>5.875</v>
      </c>
      <c r="H360" s="6">
        <f t="shared" si="185"/>
        <v>0.734375</v>
      </c>
      <c r="I360" s="6">
        <f t="shared" si="186"/>
        <v>1.175</v>
      </c>
      <c r="J360" s="6">
        <f t="shared" si="187"/>
        <v>5.140625</v>
      </c>
      <c r="K360" s="6">
        <f t="shared" si="188"/>
        <v>4.7</v>
      </c>
      <c r="O360" s="6">
        <f t="shared" si="189"/>
        <v>5.875</v>
      </c>
      <c r="P360" s="6">
        <f t="shared" si="190"/>
        <v>5.140625</v>
      </c>
      <c r="Q360" s="6">
        <f t="shared" si="191"/>
        <v>4.7</v>
      </c>
    </row>
    <row r="361" spans="1:17" ht="11.25">
      <c r="A361" s="1">
        <v>42049</v>
      </c>
      <c r="B361" s="57" t="s">
        <v>128</v>
      </c>
      <c r="C361" t="s">
        <v>12</v>
      </c>
      <c r="D361" s="1">
        <f t="shared" si="192"/>
        <v>41684</v>
      </c>
      <c r="E361">
        <v>5.875</v>
      </c>
      <c r="G361" s="8">
        <f t="shared" si="184"/>
        <v>5.875</v>
      </c>
      <c r="H361" s="6">
        <f t="shared" si="185"/>
        <v>0.734375</v>
      </c>
      <c r="I361" s="6">
        <f t="shared" si="186"/>
        <v>1.175</v>
      </c>
      <c r="J361" s="6">
        <f t="shared" si="187"/>
        <v>5.140625</v>
      </c>
      <c r="K361" s="6">
        <f t="shared" si="188"/>
        <v>4.7</v>
      </c>
      <c r="O361" s="6">
        <f t="shared" si="189"/>
        <v>5.875</v>
      </c>
      <c r="P361" s="6">
        <f t="shared" si="190"/>
        <v>5.140625</v>
      </c>
      <c r="Q361" s="6">
        <f t="shared" si="191"/>
        <v>4.7</v>
      </c>
    </row>
    <row r="362" spans="1:17" ht="11.25">
      <c r="A362" s="1">
        <v>42414</v>
      </c>
      <c r="B362" s="57" t="s">
        <v>128</v>
      </c>
      <c r="C362" t="s">
        <v>12</v>
      </c>
      <c r="D362" s="1">
        <f t="shared" si="192"/>
        <v>42049</v>
      </c>
      <c r="E362">
        <v>5.875</v>
      </c>
      <c r="G362" s="8">
        <f t="shared" si="184"/>
        <v>5.875</v>
      </c>
      <c r="H362" s="6">
        <f t="shared" si="185"/>
        <v>0.734375</v>
      </c>
      <c r="I362" s="6">
        <f t="shared" si="186"/>
        <v>1.175</v>
      </c>
      <c r="J362" s="6">
        <f t="shared" si="187"/>
        <v>5.140625</v>
      </c>
      <c r="K362" s="6">
        <f t="shared" si="188"/>
        <v>4.7</v>
      </c>
      <c r="O362" s="6">
        <f t="shared" si="189"/>
        <v>5.875</v>
      </c>
      <c r="P362" s="6">
        <f t="shared" si="190"/>
        <v>5.140625</v>
      </c>
      <c r="Q362" s="6">
        <f t="shared" si="191"/>
        <v>4.7</v>
      </c>
    </row>
    <row r="363" spans="1:17" ht="11.25">
      <c r="A363" s="1">
        <v>42780</v>
      </c>
      <c r="B363" s="57" t="s">
        <v>128</v>
      </c>
      <c r="C363" t="s">
        <v>12</v>
      </c>
      <c r="D363" s="1">
        <f t="shared" si="192"/>
        <v>42414</v>
      </c>
      <c r="E363">
        <v>5.875</v>
      </c>
      <c r="G363" s="8">
        <f t="shared" si="184"/>
        <v>5.875</v>
      </c>
      <c r="H363" s="6">
        <f t="shared" si="185"/>
        <v>0.734375</v>
      </c>
      <c r="I363" s="6">
        <f t="shared" si="186"/>
        <v>1.175</v>
      </c>
      <c r="J363" s="6">
        <f t="shared" si="187"/>
        <v>5.140625</v>
      </c>
      <c r="K363" s="6">
        <f t="shared" si="188"/>
        <v>4.7</v>
      </c>
      <c r="O363" s="6">
        <f t="shared" si="189"/>
        <v>5.875</v>
      </c>
      <c r="P363" s="6">
        <f t="shared" si="190"/>
        <v>5.140625</v>
      </c>
      <c r="Q363" s="6">
        <f t="shared" si="191"/>
        <v>4.7</v>
      </c>
    </row>
    <row r="364" spans="1:17" ht="11.25">
      <c r="A364" s="1">
        <v>43145</v>
      </c>
      <c r="B364" s="57" t="s">
        <v>128</v>
      </c>
      <c r="C364" t="s">
        <v>12</v>
      </c>
      <c r="D364" s="1">
        <f t="shared" si="192"/>
        <v>42780</v>
      </c>
      <c r="E364">
        <v>5.875</v>
      </c>
      <c r="G364" s="8">
        <f t="shared" si="184"/>
        <v>5.875</v>
      </c>
      <c r="H364" s="6">
        <f t="shared" si="185"/>
        <v>0.734375</v>
      </c>
      <c r="I364" s="6">
        <f t="shared" si="186"/>
        <v>1.175</v>
      </c>
      <c r="J364" s="6">
        <f t="shared" si="187"/>
        <v>5.140625</v>
      </c>
      <c r="K364" s="6">
        <f t="shared" si="188"/>
        <v>4.7</v>
      </c>
      <c r="O364" s="6">
        <f t="shared" si="189"/>
        <v>5.875</v>
      </c>
      <c r="P364" s="6">
        <f t="shared" si="190"/>
        <v>5.140625</v>
      </c>
      <c r="Q364" s="6">
        <f t="shared" si="191"/>
        <v>4.7</v>
      </c>
    </row>
    <row r="365" spans="1:17" ht="11.25">
      <c r="A365" s="1">
        <v>43510</v>
      </c>
      <c r="B365" s="57" t="s">
        <v>128</v>
      </c>
      <c r="C365" t="s">
        <v>12</v>
      </c>
      <c r="D365" s="1">
        <f t="shared" si="192"/>
        <v>43145</v>
      </c>
      <c r="E365">
        <v>5.875</v>
      </c>
      <c r="G365" s="8">
        <f t="shared" si="184"/>
        <v>5.875</v>
      </c>
      <c r="H365" s="6">
        <f t="shared" si="185"/>
        <v>0.734375</v>
      </c>
      <c r="I365" s="6">
        <f t="shared" si="186"/>
        <v>1.175</v>
      </c>
      <c r="J365" s="6">
        <f t="shared" si="187"/>
        <v>5.140625</v>
      </c>
      <c r="K365" s="6">
        <f t="shared" si="188"/>
        <v>4.7</v>
      </c>
      <c r="O365" s="6">
        <f t="shared" si="189"/>
        <v>5.875</v>
      </c>
      <c r="P365" s="6">
        <f t="shared" si="190"/>
        <v>5.140625</v>
      </c>
      <c r="Q365" s="6">
        <f t="shared" si="191"/>
        <v>4.7</v>
      </c>
    </row>
    <row r="366" spans="1:17" ht="11.25">
      <c r="A366" s="1">
        <v>43875</v>
      </c>
      <c r="B366" s="57" t="s">
        <v>128</v>
      </c>
      <c r="C366" t="s">
        <v>12</v>
      </c>
      <c r="D366" s="1">
        <f t="shared" si="192"/>
        <v>43510</v>
      </c>
      <c r="E366">
        <v>5.875</v>
      </c>
      <c r="G366" s="8">
        <f t="shared" si="184"/>
        <v>5.875</v>
      </c>
      <c r="H366" s="6">
        <f t="shared" si="185"/>
        <v>0.734375</v>
      </c>
      <c r="I366" s="6">
        <f t="shared" si="186"/>
        <v>1.175</v>
      </c>
      <c r="J366" s="6">
        <f t="shared" si="187"/>
        <v>5.140625</v>
      </c>
      <c r="K366" s="6">
        <f t="shared" si="188"/>
        <v>4.7</v>
      </c>
      <c r="O366" s="6">
        <f t="shared" si="189"/>
        <v>5.875</v>
      </c>
      <c r="P366" s="6">
        <f t="shared" si="190"/>
        <v>5.140625</v>
      </c>
      <c r="Q366" s="6">
        <f t="shared" si="191"/>
        <v>4.7</v>
      </c>
    </row>
    <row r="367" spans="1:17" ht="11.25">
      <c r="A367" s="1">
        <v>44241</v>
      </c>
      <c r="B367" s="57" t="s">
        <v>128</v>
      </c>
      <c r="C367" t="s">
        <v>12</v>
      </c>
      <c r="D367" s="1">
        <f t="shared" si="192"/>
        <v>43875</v>
      </c>
      <c r="E367">
        <v>5.875</v>
      </c>
      <c r="G367" s="8">
        <f t="shared" si="184"/>
        <v>5.875</v>
      </c>
      <c r="H367" s="6">
        <f t="shared" si="185"/>
        <v>0.734375</v>
      </c>
      <c r="I367" s="6">
        <f t="shared" si="186"/>
        <v>1.175</v>
      </c>
      <c r="J367" s="6">
        <f t="shared" si="187"/>
        <v>5.140625</v>
      </c>
      <c r="K367" s="6">
        <f t="shared" si="188"/>
        <v>4.7</v>
      </c>
      <c r="O367" s="6">
        <f t="shared" si="189"/>
        <v>5.875</v>
      </c>
      <c r="P367" s="6">
        <f t="shared" si="190"/>
        <v>5.140625</v>
      </c>
      <c r="Q367" s="6">
        <f t="shared" si="191"/>
        <v>4.7</v>
      </c>
    </row>
    <row r="368" spans="1:17" ht="11.25">
      <c r="A368" s="1">
        <v>44606</v>
      </c>
      <c r="B368" s="57" t="s">
        <v>128</v>
      </c>
      <c r="C368" t="s">
        <v>12</v>
      </c>
      <c r="D368" s="1">
        <f t="shared" si="192"/>
        <v>44241</v>
      </c>
      <c r="E368">
        <v>5.875</v>
      </c>
      <c r="G368" s="8">
        <f t="shared" si="184"/>
        <v>5.875</v>
      </c>
      <c r="H368" s="6">
        <f t="shared" si="185"/>
        <v>0.734375</v>
      </c>
      <c r="I368" s="6">
        <f t="shared" si="186"/>
        <v>1.175</v>
      </c>
      <c r="J368" s="6">
        <f t="shared" si="187"/>
        <v>5.140625</v>
      </c>
      <c r="K368" s="6">
        <f t="shared" si="188"/>
        <v>4.7</v>
      </c>
      <c r="O368" s="6">
        <f t="shared" si="189"/>
        <v>5.875</v>
      </c>
      <c r="P368" s="6">
        <f t="shared" si="190"/>
        <v>5.140625</v>
      </c>
      <c r="Q368" s="6">
        <f t="shared" si="191"/>
        <v>4.7</v>
      </c>
    </row>
    <row r="369" spans="1:17" ht="11.25">
      <c r="A369" s="1">
        <v>44971</v>
      </c>
      <c r="B369" s="57" t="s">
        <v>128</v>
      </c>
      <c r="C369" t="s">
        <v>12</v>
      </c>
      <c r="D369" s="1">
        <f t="shared" si="192"/>
        <v>44606</v>
      </c>
      <c r="E369">
        <v>5.875</v>
      </c>
      <c r="G369" s="8">
        <f t="shared" si="184"/>
        <v>5.875</v>
      </c>
      <c r="H369" s="6">
        <f t="shared" si="185"/>
        <v>0.734375</v>
      </c>
      <c r="I369" s="6">
        <f t="shared" si="186"/>
        <v>1.175</v>
      </c>
      <c r="J369" s="6">
        <f t="shared" si="187"/>
        <v>5.140625</v>
      </c>
      <c r="K369" s="6">
        <f t="shared" si="188"/>
        <v>4.7</v>
      </c>
      <c r="O369" s="6">
        <f t="shared" si="189"/>
        <v>5.875</v>
      </c>
      <c r="P369" s="6">
        <f t="shared" si="190"/>
        <v>5.140625</v>
      </c>
      <c r="Q369" s="6">
        <f t="shared" si="191"/>
        <v>4.7</v>
      </c>
    </row>
    <row r="370" spans="1:17" ht="11.25">
      <c r="A370" s="1">
        <v>45336</v>
      </c>
      <c r="B370" s="57" t="s">
        <v>128</v>
      </c>
      <c r="C370" t="s">
        <v>12</v>
      </c>
      <c r="D370" s="1">
        <f t="shared" si="192"/>
        <v>44971</v>
      </c>
      <c r="E370">
        <v>5.875</v>
      </c>
      <c r="G370" s="8">
        <f t="shared" si="184"/>
        <v>5.875</v>
      </c>
      <c r="H370" s="6">
        <f t="shared" si="185"/>
        <v>0.734375</v>
      </c>
      <c r="I370" s="6">
        <f t="shared" si="186"/>
        <v>1.175</v>
      </c>
      <c r="J370" s="6">
        <f t="shared" si="187"/>
        <v>5.140625</v>
      </c>
      <c r="K370" s="6">
        <f t="shared" si="188"/>
        <v>4.7</v>
      </c>
      <c r="O370" s="6">
        <f t="shared" si="189"/>
        <v>5.875</v>
      </c>
      <c r="P370" s="6">
        <f t="shared" si="190"/>
        <v>5.140625</v>
      </c>
      <c r="Q370" s="6">
        <f t="shared" si="191"/>
        <v>4.7</v>
      </c>
    </row>
    <row r="371" spans="1:17" ht="11.25">
      <c r="A371" s="1">
        <v>45702</v>
      </c>
      <c r="B371" s="57" t="s">
        <v>128</v>
      </c>
      <c r="C371" t="s">
        <v>12</v>
      </c>
      <c r="D371" s="1">
        <f t="shared" si="192"/>
        <v>45336</v>
      </c>
      <c r="E371">
        <v>5.875</v>
      </c>
      <c r="G371" s="8">
        <f t="shared" si="184"/>
        <v>5.875</v>
      </c>
      <c r="H371" s="6">
        <f t="shared" si="185"/>
        <v>0.734375</v>
      </c>
      <c r="I371" s="6">
        <f t="shared" si="186"/>
        <v>1.175</v>
      </c>
      <c r="J371" s="6">
        <f t="shared" si="187"/>
        <v>5.140625</v>
      </c>
      <c r="K371" s="6">
        <f t="shared" si="188"/>
        <v>4.7</v>
      </c>
      <c r="O371" s="6">
        <f t="shared" si="189"/>
        <v>5.875</v>
      </c>
      <c r="P371" s="6">
        <f t="shared" si="190"/>
        <v>5.140625</v>
      </c>
      <c r="Q371" s="6">
        <f t="shared" si="191"/>
        <v>4.7</v>
      </c>
    </row>
    <row r="372" spans="1:17" ht="11.25">
      <c r="A372" s="1">
        <v>46067</v>
      </c>
      <c r="B372" s="57" t="s">
        <v>128</v>
      </c>
      <c r="C372" t="s">
        <v>12</v>
      </c>
      <c r="D372" s="1">
        <f t="shared" si="192"/>
        <v>45702</v>
      </c>
      <c r="E372">
        <v>5.875</v>
      </c>
      <c r="G372" s="8">
        <f t="shared" si="184"/>
        <v>5.875</v>
      </c>
      <c r="H372" s="6">
        <f t="shared" si="185"/>
        <v>0.734375</v>
      </c>
      <c r="I372" s="6">
        <f t="shared" si="186"/>
        <v>1.175</v>
      </c>
      <c r="J372" s="6">
        <f t="shared" si="187"/>
        <v>5.140625</v>
      </c>
      <c r="K372" s="6">
        <f t="shared" si="188"/>
        <v>4.7</v>
      </c>
      <c r="O372" s="6">
        <f t="shared" si="189"/>
        <v>5.875</v>
      </c>
      <c r="P372" s="6">
        <f t="shared" si="190"/>
        <v>5.140625</v>
      </c>
      <c r="Q372" s="6">
        <f t="shared" si="191"/>
        <v>4.7</v>
      </c>
    </row>
    <row r="373" spans="1:17" ht="11.25">
      <c r="A373" s="1">
        <v>46432</v>
      </c>
      <c r="B373" s="57" t="s">
        <v>128</v>
      </c>
      <c r="C373" t="s">
        <v>12</v>
      </c>
      <c r="D373" s="1">
        <f t="shared" si="192"/>
        <v>46067</v>
      </c>
      <c r="E373">
        <v>5.875</v>
      </c>
      <c r="G373" s="8">
        <f t="shared" si="184"/>
        <v>5.875</v>
      </c>
      <c r="H373" s="6">
        <f t="shared" si="185"/>
        <v>0.734375</v>
      </c>
      <c r="I373" s="6">
        <f t="shared" si="186"/>
        <v>1.175</v>
      </c>
      <c r="J373" s="6">
        <f t="shared" si="187"/>
        <v>5.140625</v>
      </c>
      <c r="K373" s="6">
        <f t="shared" si="188"/>
        <v>4.7</v>
      </c>
      <c r="O373" s="6">
        <f t="shared" si="189"/>
        <v>5.875</v>
      </c>
      <c r="P373" s="6">
        <f t="shared" si="190"/>
        <v>5.140625</v>
      </c>
      <c r="Q373" s="6">
        <f t="shared" si="191"/>
        <v>4.7</v>
      </c>
    </row>
    <row r="374" spans="1:17" ht="11.25">
      <c r="A374" s="1">
        <v>46797</v>
      </c>
      <c r="B374" s="57" t="s">
        <v>128</v>
      </c>
      <c r="C374" t="s">
        <v>12</v>
      </c>
      <c r="D374" s="1">
        <f t="shared" si="192"/>
        <v>46432</v>
      </c>
      <c r="E374">
        <v>5.875</v>
      </c>
      <c r="G374" s="8">
        <f t="shared" si="184"/>
        <v>5.875</v>
      </c>
      <c r="H374" s="6">
        <f t="shared" si="185"/>
        <v>0.734375</v>
      </c>
      <c r="I374" s="6">
        <f t="shared" si="186"/>
        <v>1.175</v>
      </c>
      <c r="J374" s="6">
        <f t="shared" si="187"/>
        <v>5.140625</v>
      </c>
      <c r="K374" s="6">
        <f t="shared" si="188"/>
        <v>4.7</v>
      </c>
      <c r="O374" s="6">
        <f t="shared" si="189"/>
        <v>5.875</v>
      </c>
      <c r="P374" s="6">
        <f t="shared" si="190"/>
        <v>5.140625</v>
      </c>
      <c r="Q374" s="6">
        <f t="shared" si="191"/>
        <v>4.7</v>
      </c>
    </row>
    <row r="375" spans="1:17" ht="11.25">
      <c r="A375" s="1">
        <v>47163</v>
      </c>
      <c r="B375" s="57" t="s">
        <v>128</v>
      </c>
      <c r="C375" t="s">
        <v>12</v>
      </c>
      <c r="D375" s="1">
        <f t="shared" si="192"/>
        <v>46797</v>
      </c>
      <c r="E375">
        <v>5.875</v>
      </c>
      <c r="G375" s="8">
        <f t="shared" si="184"/>
        <v>5.875</v>
      </c>
      <c r="H375" s="6">
        <f t="shared" si="185"/>
        <v>0.734375</v>
      </c>
      <c r="I375" s="6">
        <f t="shared" si="186"/>
        <v>1.175</v>
      </c>
      <c r="J375" s="6">
        <f t="shared" si="187"/>
        <v>5.140625</v>
      </c>
      <c r="K375" s="6">
        <f t="shared" si="188"/>
        <v>4.7</v>
      </c>
      <c r="O375" s="6">
        <f t="shared" si="189"/>
        <v>5.875</v>
      </c>
      <c r="P375" s="6">
        <f t="shared" si="190"/>
        <v>5.140625</v>
      </c>
      <c r="Q375" s="6">
        <f t="shared" si="191"/>
        <v>4.7</v>
      </c>
    </row>
    <row r="376" spans="1:17" ht="11.25">
      <c r="A376" s="1">
        <v>47528</v>
      </c>
      <c r="B376" s="57" t="s">
        <v>128</v>
      </c>
      <c r="C376" t="s">
        <v>12</v>
      </c>
      <c r="D376" s="1">
        <f t="shared" si="192"/>
        <v>47163</v>
      </c>
      <c r="E376">
        <v>5.875</v>
      </c>
      <c r="G376" s="8">
        <f t="shared" si="184"/>
        <v>5.875</v>
      </c>
      <c r="H376" s="6">
        <f t="shared" si="185"/>
        <v>0.734375</v>
      </c>
      <c r="I376" s="6">
        <f t="shared" si="186"/>
        <v>1.175</v>
      </c>
      <c r="J376" s="6">
        <f t="shared" si="187"/>
        <v>5.140625</v>
      </c>
      <c r="K376" s="6">
        <f t="shared" si="188"/>
        <v>4.7</v>
      </c>
      <c r="O376" s="6">
        <f t="shared" si="189"/>
        <v>5.875</v>
      </c>
      <c r="P376" s="6">
        <f t="shared" si="190"/>
        <v>5.140625</v>
      </c>
      <c r="Q376" s="6">
        <f t="shared" si="191"/>
        <v>4.7</v>
      </c>
    </row>
    <row r="377" spans="1:17" ht="11.25">
      <c r="A377" s="1">
        <v>47893</v>
      </c>
      <c r="B377" s="57" t="s">
        <v>128</v>
      </c>
      <c r="C377" t="s">
        <v>12</v>
      </c>
      <c r="D377" s="1">
        <f t="shared" si="192"/>
        <v>47528</v>
      </c>
      <c r="E377">
        <v>5.875</v>
      </c>
      <c r="G377" s="8">
        <f t="shared" si="184"/>
        <v>5.875</v>
      </c>
      <c r="H377" s="6">
        <f t="shared" si="185"/>
        <v>0.734375</v>
      </c>
      <c r="I377" s="6">
        <f t="shared" si="186"/>
        <v>1.175</v>
      </c>
      <c r="J377" s="6">
        <f t="shared" si="187"/>
        <v>5.140625</v>
      </c>
      <c r="K377" s="6">
        <f t="shared" si="188"/>
        <v>4.7</v>
      </c>
      <c r="O377" s="6">
        <f t="shared" si="189"/>
        <v>5.875</v>
      </c>
      <c r="P377" s="6">
        <f t="shared" si="190"/>
        <v>5.140625</v>
      </c>
      <c r="Q377" s="6">
        <f t="shared" si="191"/>
        <v>4.7</v>
      </c>
    </row>
    <row r="378" spans="1:17" ht="11.25">
      <c r="A378" s="1">
        <v>48258</v>
      </c>
      <c r="B378" s="57" t="s">
        <v>128</v>
      </c>
      <c r="C378" t="s">
        <v>12</v>
      </c>
      <c r="D378" s="1">
        <f t="shared" si="192"/>
        <v>47893</v>
      </c>
      <c r="E378">
        <v>5.875</v>
      </c>
      <c r="G378" s="8">
        <f t="shared" si="184"/>
        <v>5.875</v>
      </c>
      <c r="H378" s="6">
        <f t="shared" si="185"/>
        <v>0.734375</v>
      </c>
      <c r="I378" s="6">
        <f t="shared" si="186"/>
        <v>1.175</v>
      </c>
      <c r="J378" s="6">
        <f t="shared" si="187"/>
        <v>5.140625</v>
      </c>
      <c r="K378" s="6">
        <f t="shared" si="188"/>
        <v>4.7</v>
      </c>
      <c r="O378" s="6">
        <f t="shared" si="189"/>
        <v>5.875</v>
      </c>
      <c r="P378" s="6">
        <f t="shared" si="190"/>
        <v>5.140625</v>
      </c>
      <c r="Q378" s="6">
        <f t="shared" si="191"/>
        <v>4.7</v>
      </c>
    </row>
    <row r="379" spans="1:17" ht="11.25">
      <c r="A379" s="1">
        <v>48624</v>
      </c>
      <c r="B379" s="57" t="s">
        <v>128</v>
      </c>
      <c r="C379" t="s">
        <v>12</v>
      </c>
      <c r="D379" s="1">
        <f t="shared" si="192"/>
        <v>48258</v>
      </c>
      <c r="E379">
        <v>5.875</v>
      </c>
      <c r="G379" s="8">
        <f t="shared" si="184"/>
        <v>5.875</v>
      </c>
      <c r="H379" s="6">
        <f t="shared" si="185"/>
        <v>0.734375</v>
      </c>
      <c r="I379" s="6">
        <f t="shared" si="186"/>
        <v>1.175</v>
      </c>
      <c r="J379" s="6">
        <f t="shared" si="187"/>
        <v>5.140625</v>
      </c>
      <c r="K379" s="6">
        <f t="shared" si="188"/>
        <v>4.7</v>
      </c>
      <c r="O379" s="6">
        <f t="shared" si="189"/>
        <v>5.875</v>
      </c>
      <c r="P379" s="6">
        <f t="shared" si="190"/>
        <v>5.140625</v>
      </c>
      <c r="Q379" s="6">
        <f t="shared" si="191"/>
        <v>4.7</v>
      </c>
    </row>
    <row r="380" spans="1:24" ht="11.25">
      <c r="A380" s="1">
        <v>48624</v>
      </c>
      <c r="B380" s="57" t="s">
        <v>128</v>
      </c>
      <c r="C380" t="s">
        <v>13</v>
      </c>
      <c r="F380" s="4">
        <v>100</v>
      </c>
      <c r="G380" s="8">
        <f t="shared" si="184"/>
        <v>0</v>
      </c>
      <c r="H380" s="6">
        <f t="shared" si="185"/>
        <v>0</v>
      </c>
      <c r="I380" s="6">
        <f t="shared" si="186"/>
        <v>0</v>
      </c>
      <c r="J380" s="6">
        <f t="shared" si="187"/>
        <v>0</v>
      </c>
      <c r="K380" s="6">
        <f t="shared" si="188"/>
        <v>0</v>
      </c>
      <c r="L380" s="6">
        <f>(100-T380)*X380/W380</f>
        <v>1.2399999999999949</v>
      </c>
      <c r="M380" s="6">
        <f>L380*0.125</f>
        <v>0.15499999999999936</v>
      </c>
      <c r="N380" s="6">
        <f>L380*0.2</f>
        <v>0.247999999999999</v>
      </c>
      <c r="O380" s="6">
        <f>F380+G380</f>
        <v>100</v>
      </c>
      <c r="P380" s="6">
        <f>F380+J380-M380</f>
        <v>99.845</v>
      </c>
      <c r="Q380" s="6">
        <f>F380+K380-N380</f>
        <v>99.752</v>
      </c>
      <c r="T380" s="4">
        <v>98.76</v>
      </c>
      <c r="U380" s="1">
        <v>37666</v>
      </c>
      <c r="V380" s="1">
        <v>48624</v>
      </c>
      <c r="W380" s="9">
        <f>V380-U380</f>
        <v>10958</v>
      </c>
      <c r="X380" s="9">
        <f>A380-U380</f>
        <v>10958</v>
      </c>
    </row>
    <row r="381" ht="12" thickBot="1"/>
    <row r="382" spans="15:18" ht="12" thickBot="1">
      <c r="O382" s="18">
        <f>_XLL.TIR.X(O355:O380,$A$355:$A$380,1)*100</f>
        <v>5.849795415997505</v>
      </c>
      <c r="P382" s="19">
        <f>_XLL.TIR.X(P355:P380,$A$355:$A$380,1)*100</f>
        <v>5.1168907433748245</v>
      </c>
      <c r="Q382" s="19">
        <f>_XLL.TIR.X(Q355:Q380,$A$355:$A$380,1)*100</f>
        <v>4.676554724574089</v>
      </c>
      <c r="R382" s="20">
        <f>_XLL.DURATA.M(A355,A380,E379/100,O382/100,1,1)</f>
        <v>12.358348508302765</v>
      </c>
    </row>
    <row r="384" spans="1:24" ht="11.25">
      <c r="A384" s="1">
        <f>Rendimenti!C5</f>
        <v>39996</v>
      </c>
      <c r="B384" s="57" t="s">
        <v>129</v>
      </c>
      <c r="C384" t="s">
        <v>11</v>
      </c>
      <c r="D384" s="1">
        <v>39781</v>
      </c>
      <c r="E384">
        <v>3.625</v>
      </c>
      <c r="F384" s="58">
        <f>Rendimenti!D47</f>
        <v>101.74</v>
      </c>
      <c r="G384" s="8">
        <f aca="true" t="shared" si="193" ref="G384:G389">E384*_XLL.FRAZIONE.ANNO(D384,A384,1)</f>
        <v>2.13527397260274</v>
      </c>
      <c r="H384" s="6">
        <f aca="true" t="shared" si="194" ref="H384:H389">G384*0.125</f>
        <v>0.2669092465753425</v>
      </c>
      <c r="I384" s="6">
        <f aca="true" t="shared" si="195" ref="I384:I389">G384*0.2</f>
        <v>0.427054794520548</v>
      </c>
      <c r="J384" s="6">
        <f aca="true" t="shared" si="196" ref="J384:J389">G384-H384</f>
        <v>1.8683647260273974</v>
      </c>
      <c r="K384" s="6">
        <f aca="true" t="shared" si="197" ref="K384:K389">G384-I384</f>
        <v>1.7082191780821918</v>
      </c>
      <c r="L384" s="6">
        <f>(100-T384)*X384/W384</f>
        <v>0.3230074305827118</v>
      </c>
      <c r="M384" s="6">
        <f>L384*0.125</f>
        <v>0.040375928822838976</v>
      </c>
      <c r="N384" s="6">
        <f>L384*0.2</f>
        <v>0.06460148611654236</v>
      </c>
      <c r="O384" s="6">
        <f>-(F384+G384)</f>
        <v>-103.87527397260274</v>
      </c>
      <c r="P384" s="6">
        <f>-(F384+J384-M384)</f>
        <v>-103.56798879720455</v>
      </c>
      <c r="Q384" s="6">
        <f>-(F384+K384-N384)</f>
        <v>-103.38361769196564</v>
      </c>
      <c r="T384" s="4">
        <v>99.37</v>
      </c>
      <c r="U384" s="1">
        <v>38685</v>
      </c>
      <c r="V384" s="1">
        <v>41242</v>
      </c>
      <c r="W384" s="9">
        <f>V384-U384</f>
        <v>2557</v>
      </c>
      <c r="X384" s="9">
        <f>A384-U384</f>
        <v>1311</v>
      </c>
    </row>
    <row r="385" spans="1:17" ht="11.25">
      <c r="A385" s="1">
        <v>40146</v>
      </c>
      <c r="B385" s="57" t="s">
        <v>129</v>
      </c>
      <c r="C385" t="s">
        <v>12</v>
      </c>
      <c r="D385" s="1">
        <f>D384</f>
        <v>39781</v>
      </c>
      <c r="E385">
        <v>3.625</v>
      </c>
      <c r="G385" s="8">
        <f t="shared" si="193"/>
        <v>3.625</v>
      </c>
      <c r="H385" s="6">
        <f t="shared" si="194"/>
        <v>0.453125</v>
      </c>
      <c r="I385" s="6">
        <f t="shared" si="195"/>
        <v>0.7250000000000001</v>
      </c>
      <c r="J385" s="6">
        <f t="shared" si="196"/>
        <v>3.171875</v>
      </c>
      <c r="K385" s="6">
        <f t="shared" si="197"/>
        <v>2.9</v>
      </c>
      <c r="O385" s="6">
        <f>F385+G385</f>
        <v>3.625</v>
      </c>
      <c r="P385" s="6">
        <f>F385+J385-M385</f>
        <v>3.171875</v>
      </c>
      <c r="Q385" s="6">
        <f>F385+K385-N385</f>
        <v>2.9</v>
      </c>
    </row>
    <row r="386" spans="1:17" ht="11.25">
      <c r="A386" s="1">
        <v>40511</v>
      </c>
      <c r="B386" s="57" t="s">
        <v>129</v>
      </c>
      <c r="C386" t="s">
        <v>12</v>
      </c>
      <c r="D386" s="1">
        <f>A385</f>
        <v>40146</v>
      </c>
      <c r="E386">
        <v>3.625</v>
      </c>
      <c r="G386" s="8">
        <f t="shared" si="193"/>
        <v>3.625</v>
      </c>
      <c r="H386" s="6">
        <f t="shared" si="194"/>
        <v>0.453125</v>
      </c>
      <c r="I386" s="6">
        <f t="shared" si="195"/>
        <v>0.7250000000000001</v>
      </c>
      <c r="J386" s="6">
        <f t="shared" si="196"/>
        <v>3.171875</v>
      </c>
      <c r="K386" s="6">
        <f t="shared" si="197"/>
        <v>2.9</v>
      </c>
      <c r="O386" s="6">
        <f>F386+G386</f>
        <v>3.625</v>
      </c>
      <c r="P386" s="6">
        <f>F386+J386-M386</f>
        <v>3.171875</v>
      </c>
      <c r="Q386" s="6">
        <f>F386+K386-N386</f>
        <v>2.9</v>
      </c>
    </row>
    <row r="387" spans="1:17" ht="11.25">
      <c r="A387" s="1">
        <v>40876</v>
      </c>
      <c r="B387" s="57" t="s">
        <v>129</v>
      </c>
      <c r="C387" t="s">
        <v>12</v>
      </c>
      <c r="D387" s="1">
        <f>A386</f>
        <v>40511</v>
      </c>
      <c r="E387">
        <v>3.625</v>
      </c>
      <c r="G387" s="8">
        <f t="shared" si="193"/>
        <v>3.625</v>
      </c>
      <c r="H387" s="6">
        <f t="shared" si="194"/>
        <v>0.453125</v>
      </c>
      <c r="I387" s="6">
        <f t="shared" si="195"/>
        <v>0.7250000000000001</v>
      </c>
      <c r="J387" s="6">
        <f t="shared" si="196"/>
        <v>3.171875</v>
      </c>
      <c r="K387" s="6">
        <f t="shared" si="197"/>
        <v>2.9</v>
      </c>
      <c r="O387" s="6">
        <f>F387+G387</f>
        <v>3.625</v>
      </c>
      <c r="P387" s="6">
        <f>F387+J387-M387</f>
        <v>3.171875</v>
      </c>
      <c r="Q387" s="6">
        <f>F387+K387-N387</f>
        <v>2.9</v>
      </c>
    </row>
    <row r="388" spans="1:17" ht="11.25">
      <c r="A388" s="1">
        <v>41242</v>
      </c>
      <c r="B388" s="57" t="s">
        <v>129</v>
      </c>
      <c r="C388" t="s">
        <v>12</v>
      </c>
      <c r="D388" s="1">
        <f>A387</f>
        <v>40876</v>
      </c>
      <c r="E388">
        <v>3.625</v>
      </c>
      <c r="G388" s="8">
        <f t="shared" si="193"/>
        <v>3.625</v>
      </c>
      <c r="H388" s="6">
        <f t="shared" si="194"/>
        <v>0.453125</v>
      </c>
      <c r="I388" s="6">
        <f t="shared" si="195"/>
        <v>0.7250000000000001</v>
      </c>
      <c r="J388" s="6">
        <f t="shared" si="196"/>
        <v>3.171875</v>
      </c>
      <c r="K388" s="6">
        <f t="shared" si="197"/>
        <v>2.9</v>
      </c>
      <c r="O388" s="6">
        <f>F388+G388</f>
        <v>3.625</v>
      </c>
      <c r="P388" s="6">
        <f>F388+J388-M388</f>
        <v>3.171875</v>
      </c>
      <c r="Q388" s="6">
        <f>F388+K388-N388</f>
        <v>2.9</v>
      </c>
    </row>
    <row r="389" spans="1:24" ht="11.25">
      <c r="A389" s="1">
        <v>41242</v>
      </c>
      <c r="B389" s="57" t="s">
        <v>129</v>
      </c>
      <c r="C389" t="s">
        <v>13</v>
      </c>
      <c r="F389" s="4">
        <v>100</v>
      </c>
      <c r="G389" s="8">
        <f t="shared" si="193"/>
        <v>0</v>
      </c>
      <c r="H389" s="6">
        <f t="shared" si="194"/>
        <v>0</v>
      </c>
      <c r="I389" s="6">
        <f t="shared" si="195"/>
        <v>0</v>
      </c>
      <c r="J389" s="6">
        <f t="shared" si="196"/>
        <v>0</v>
      </c>
      <c r="K389" s="6">
        <f t="shared" si="197"/>
        <v>0</v>
      </c>
      <c r="L389" s="6">
        <f>(100-T389)*X389/W389</f>
        <v>0.6299999999999955</v>
      </c>
      <c r="M389" s="6">
        <f>L389*0.125</f>
        <v>0.07874999999999943</v>
      </c>
      <c r="N389" s="6">
        <f>L389*0.2</f>
        <v>0.12599999999999908</v>
      </c>
      <c r="O389" s="6">
        <f>F389+G389</f>
        <v>100</v>
      </c>
      <c r="P389" s="6">
        <f>F389+J389-M389</f>
        <v>99.92125</v>
      </c>
      <c r="Q389" s="6">
        <f>F389+K389-N389</f>
        <v>99.874</v>
      </c>
      <c r="T389" s="4">
        <v>99.37</v>
      </c>
      <c r="U389" s="1">
        <v>38685</v>
      </c>
      <c r="V389" s="1">
        <v>41242</v>
      </c>
      <c r="W389" s="9">
        <f>V389-U389</f>
        <v>2557</v>
      </c>
      <c r="X389" s="9">
        <f>A389-U389</f>
        <v>2557</v>
      </c>
    </row>
    <row r="390" ht="12" thickBot="1"/>
    <row r="391" spans="15:18" ht="12" thickBot="1">
      <c r="O391" s="18">
        <f>_XLL.TIR.X(O384:O389,$A$384:$A$389,1)*100</f>
        <v>3.0732903629541397</v>
      </c>
      <c r="P391" s="19">
        <f>_XLL.TIR.X(P384:P389,$A$384:$A$389,1)*100</f>
        <v>2.617007866501808</v>
      </c>
      <c r="Q391" s="19">
        <f>_XLL.TIR.X(Q384:Q389,$A$384:$A$389,1)*100</f>
        <v>2.3429203778505325</v>
      </c>
      <c r="R391" s="20">
        <f>_XLL.DURATA.M(A384,A389,E388/100,O391/100,1,1)</f>
        <v>3.112597718843883</v>
      </c>
    </row>
    <row r="393" spans="1:24" ht="11.25">
      <c r="A393" s="1">
        <f>Rendimenti!C5</f>
        <v>39996</v>
      </c>
      <c r="B393" s="57" t="s">
        <v>131</v>
      </c>
      <c r="C393" t="s">
        <v>11</v>
      </c>
      <c r="D393" s="1">
        <v>39978</v>
      </c>
      <c r="E393" s="3">
        <v>4.75</v>
      </c>
      <c r="F393" s="58">
        <f>Rendimenti!D49</f>
        <v>102.36</v>
      </c>
      <c r="G393" s="8">
        <f>E393*_XLL.FRAZIONE.ANNO(D393,A393,1)</f>
        <v>0.23424657534246573</v>
      </c>
      <c r="H393" s="6">
        <f aca="true" t="shared" si="198" ref="H393:H401">G393*0.125</f>
        <v>0.029280821917808217</v>
      </c>
      <c r="I393" s="6">
        <f aca="true" t="shared" si="199" ref="I393:I400">G393*0.2</f>
        <v>0.04684931506849315</v>
      </c>
      <c r="J393" s="6">
        <f aca="true" t="shared" si="200" ref="J393:J400">G393-H393</f>
        <v>0.2049657534246575</v>
      </c>
      <c r="K393" s="6">
        <f aca="true" t="shared" si="201" ref="K393:K400">G393-I393</f>
        <v>0.18739726027397258</v>
      </c>
      <c r="L393" s="6">
        <f>(100-T393)*X393/W393</f>
        <v>0.28665754174650904</v>
      </c>
      <c r="M393" s="6">
        <f>L393*0.125</f>
        <v>0.03583219271831363</v>
      </c>
      <c r="N393" s="6">
        <f>L393*0.2</f>
        <v>0.05733150834930181</v>
      </c>
      <c r="O393" s="6">
        <f>-(F393+G393)</f>
        <v>-102.59424657534247</v>
      </c>
      <c r="P393" s="6">
        <f>-(F393+J393-M393)</f>
        <v>-102.52913356070634</v>
      </c>
      <c r="Q393" s="6">
        <f>-(F393+K393-N393)</f>
        <v>-102.49006575192466</v>
      </c>
      <c r="T393" s="4">
        <v>99.06</v>
      </c>
      <c r="U393" s="1">
        <v>38882</v>
      </c>
      <c r="V393" s="1">
        <v>42535</v>
      </c>
      <c r="W393" s="9">
        <f>V393-U393</f>
        <v>3653</v>
      </c>
      <c r="X393" s="9">
        <f>A393-U393</f>
        <v>1114</v>
      </c>
    </row>
    <row r="394" spans="1:17" ht="11.25">
      <c r="A394" s="1">
        <v>40343</v>
      </c>
      <c r="B394" s="57" t="s">
        <v>131</v>
      </c>
      <c r="C394" t="s">
        <v>12</v>
      </c>
      <c r="D394" s="1">
        <f>D393</f>
        <v>39978</v>
      </c>
      <c r="E394" s="3">
        <v>4.75</v>
      </c>
      <c r="G394" s="8">
        <f>E394*_XLL.FRAZIONE.ANNO(D394,A394,1)</f>
        <v>4.75</v>
      </c>
      <c r="H394" s="6">
        <f t="shared" si="198"/>
        <v>0.59375</v>
      </c>
      <c r="I394" s="6">
        <f t="shared" si="199"/>
        <v>0.9500000000000001</v>
      </c>
      <c r="J394" s="6">
        <f t="shared" si="200"/>
        <v>4.15625</v>
      </c>
      <c r="K394" s="6">
        <f t="shared" si="201"/>
        <v>3.8</v>
      </c>
      <c r="O394" s="6">
        <f aca="true" t="shared" si="202" ref="O394:O400">F394+G394</f>
        <v>4.75</v>
      </c>
      <c r="P394" s="6">
        <f aca="true" t="shared" si="203" ref="P394:P400">F394+J394-M394</f>
        <v>4.15625</v>
      </c>
      <c r="Q394" s="6">
        <f aca="true" t="shared" si="204" ref="Q394:Q400">F394+K394-N394</f>
        <v>3.8</v>
      </c>
    </row>
    <row r="395" spans="1:17" ht="11.25">
      <c r="A395" s="1">
        <v>40708</v>
      </c>
      <c r="B395" s="57" t="s">
        <v>131</v>
      </c>
      <c r="C395" t="s">
        <v>12</v>
      </c>
      <c r="D395" s="1">
        <f aca="true" t="shared" si="205" ref="D395:D400">A394</f>
        <v>40343</v>
      </c>
      <c r="E395" s="3">
        <v>4.75</v>
      </c>
      <c r="G395" s="8">
        <f>E395*_XLL.FRAZIONE.ANNO(D395,A395,1)</f>
        <v>4.75</v>
      </c>
      <c r="H395" s="6">
        <f t="shared" si="198"/>
        <v>0.59375</v>
      </c>
      <c r="I395" s="6">
        <f t="shared" si="199"/>
        <v>0.9500000000000001</v>
      </c>
      <c r="J395" s="6">
        <f t="shared" si="200"/>
        <v>4.15625</v>
      </c>
      <c r="K395" s="6">
        <f t="shared" si="201"/>
        <v>3.8</v>
      </c>
      <c r="O395" s="6">
        <f t="shared" si="202"/>
        <v>4.75</v>
      </c>
      <c r="P395" s="6">
        <f t="shared" si="203"/>
        <v>4.15625</v>
      </c>
      <c r="Q395" s="6">
        <f t="shared" si="204"/>
        <v>3.8</v>
      </c>
    </row>
    <row r="396" spans="1:17" ht="11.25">
      <c r="A396" s="1">
        <v>41074</v>
      </c>
      <c r="B396" s="57" t="s">
        <v>131</v>
      </c>
      <c r="C396" t="s">
        <v>12</v>
      </c>
      <c r="D396" s="1">
        <f t="shared" si="205"/>
        <v>40708</v>
      </c>
      <c r="E396" s="3">
        <v>4.75</v>
      </c>
      <c r="G396" s="8">
        <f>E396*_XLL.FRAZIONE.ANNO(D396,A396,1)</f>
        <v>4.75</v>
      </c>
      <c r="H396" s="6">
        <f t="shared" si="198"/>
        <v>0.59375</v>
      </c>
      <c r="I396" s="6">
        <f t="shared" si="199"/>
        <v>0.9500000000000001</v>
      </c>
      <c r="J396" s="6">
        <f t="shared" si="200"/>
        <v>4.15625</v>
      </c>
      <c r="K396" s="6">
        <f t="shared" si="201"/>
        <v>3.8</v>
      </c>
      <c r="O396" s="6">
        <f t="shared" si="202"/>
        <v>4.75</v>
      </c>
      <c r="P396" s="6">
        <f t="shared" si="203"/>
        <v>4.15625</v>
      </c>
      <c r="Q396" s="6">
        <f t="shared" si="204"/>
        <v>3.8</v>
      </c>
    </row>
    <row r="397" spans="1:17" ht="11.25">
      <c r="A397" s="1">
        <v>41439</v>
      </c>
      <c r="B397" s="57" t="s">
        <v>131</v>
      </c>
      <c r="C397" t="s">
        <v>12</v>
      </c>
      <c r="D397" s="1">
        <f t="shared" si="205"/>
        <v>41074</v>
      </c>
      <c r="E397" s="3">
        <v>4.75</v>
      </c>
      <c r="G397" s="8">
        <f>E397*_XLL.FRAZIONE.ANNO(D397,A397,1)</f>
        <v>4.75</v>
      </c>
      <c r="H397" s="6">
        <f t="shared" si="198"/>
        <v>0.59375</v>
      </c>
      <c r="I397" s="6">
        <f t="shared" si="199"/>
        <v>0.9500000000000001</v>
      </c>
      <c r="J397" s="6">
        <f t="shared" si="200"/>
        <v>4.15625</v>
      </c>
      <c r="K397" s="6">
        <f t="shared" si="201"/>
        <v>3.8</v>
      </c>
      <c r="O397" s="6">
        <f t="shared" si="202"/>
        <v>4.75</v>
      </c>
      <c r="P397" s="6">
        <f t="shared" si="203"/>
        <v>4.15625</v>
      </c>
      <c r="Q397" s="6">
        <f t="shared" si="204"/>
        <v>3.8</v>
      </c>
    </row>
    <row r="398" spans="1:17" ht="11.25">
      <c r="A398" s="1">
        <v>41804</v>
      </c>
      <c r="B398" s="57" t="s">
        <v>131</v>
      </c>
      <c r="C398" t="s">
        <v>12</v>
      </c>
      <c r="D398" s="1">
        <f t="shared" si="205"/>
        <v>41439</v>
      </c>
      <c r="E398" s="3">
        <v>4.75</v>
      </c>
      <c r="G398" s="8">
        <f>E398*_XLL.FRAZIONE.ANNO(D398,A398,1)</f>
        <v>4.75</v>
      </c>
      <c r="H398" s="6">
        <f t="shared" si="198"/>
        <v>0.59375</v>
      </c>
      <c r="I398" s="6">
        <f t="shared" si="199"/>
        <v>0.9500000000000001</v>
      </c>
      <c r="J398" s="6">
        <f t="shared" si="200"/>
        <v>4.15625</v>
      </c>
      <c r="K398" s="6">
        <f t="shared" si="201"/>
        <v>3.8</v>
      </c>
      <c r="O398" s="6">
        <f t="shared" si="202"/>
        <v>4.75</v>
      </c>
      <c r="P398" s="6">
        <f t="shared" si="203"/>
        <v>4.15625</v>
      </c>
      <c r="Q398" s="6">
        <f t="shared" si="204"/>
        <v>3.8</v>
      </c>
    </row>
    <row r="399" spans="1:17" ht="11.25">
      <c r="A399" s="1">
        <v>42169</v>
      </c>
      <c r="B399" s="57" t="s">
        <v>131</v>
      </c>
      <c r="C399" t="s">
        <v>12</v>
      </c>
      <c r="D399" s="1">
        <f t="shared" si="205"/>
        <v>41804</v>
      </c>
      <c r="E399" s="3">
        <v>4.75</v>
      </c>
      <c r="G399" s="8">
        <f>E399*_XLL.FRAZIONE.ANNO(D399,A399,1)</f>
        <v>4.75</v>
      </c>
      <c r="H399" s="6">
        <f t="shared" si="198"/>
        <v>0.59375</v>
      </c>
      <c r="I399" s="6">
        <f t="shared" si="199"/>
        <v>0.9500000000000001</v>
      </c>
      <c r="J399" s="6">
        <f t="shared" si="200"/>
        <v>4.15625</v>
      </c>
      <c r="K399" s="6">
        <f t="shared" si="201"/>
        <v>3.8</v>
      </c>
      <c r="O399" s="6">
        <f t="shared" si="202"/>
        <v>4.75</v>
      </c>
      <c r="P399" s="6">
        <f t="shared" si="203"/>
        <v>4.15625</v>
      </c>
      <c r="Q399" s="6">
        <f t="shared" si="204"/>
        <v>3.8</v>
      </c>
    </row>
    <row r="400" spans="1:17" ht="11.25">
      <c r="A400" s="1">
        <v>42535</v>
      </c>
      <c r="B400" s="57" t="s">
        <v>131</v>
      </c>
      <c r="C400" t="s">
        <v>12</v>
      </c>
      <c r="D400" s="1">
        <f t="shared" si="205"/>
        <v>42169</v>
      </c>
      <c r="E400" s="3">
        <v>4.75</v>
      </c>
      <c r="G400" s="8">
        <f>E400*_XLL.FRAZIONE.ANNO(D400,A400,1)</f>
        <v>4.75</v>
      </c>
      <c r="H400" s="6">
        <f t="shared" si="198"/>
        <v>0.59375</v>
      </c>
      <c r="I400" s="6">
        <f t="shared" si="199"/>
        <v>0.9500000000000001</v>
      </c>
      <c r="J400" s="6">
        <f t="shared" si="200"/>
        <v>4.15625</v>
      </c>
      <c r="K400" s="6">
        <f t="shared" si="201"/>
        <v>3.8</v>
      </c>
      <c r="O400" s="6">
        <f t="shared" si="202"/>
        <v>4.75</v>
      </c>
      <c r="P400" s="6">
        <f t="shared" si="203"/>
        <v>4.15625</v>
      </c>
      <c r="Q400" s="6">
        <f t="shared" si="204"/>
        <v>3.8</v>
      </c>
    </row>
    <row r="401" spans="1:24" ht="11.25">
      <c r="A401" s="1">
        <v>42535</v>
      </c>
      <c r="B401" s="57" t="s">
        <v>131</v>
      </c>
      <c r="C401" t="s">
        <v>13</v>
      </c>
      <c r="D401" s="1"/>
      <c r="E401" s="3"/>
      <c r="F401" s="4">
        <v>100</v>
      </c>
      <c r="G401" s="8">
        <f>E401*_XLL.FRAZIONE.ANNO(D401,A401,1)</f>
        <v>0</v>
      </c>
      <c r="H401" s="6">
        <f t="shared" si="198"/>
        <v>0</v>
      </c>
      <c r="I401" s="6">
        <f>G401*0.2</f>
        <v>0</v>
      </c>
      <c r="J401" s="6">
        <f>G401-H401</f>
        <v>0</v>
      </c>
      <c r="K401" s="6">
        <f>G401-I401</f>
        <v>0</v>
      </c>
      <c r="L401" s="6">
        <f>(100-T401)*X401/W401</f>
        <v>0.9399999999999977</v>
      </c>
      <c r="M401" s="6">
        <f>L401*0.125</f>
        <v>0.11749999999999972</v>
      </c>
      <c r="N401" s="6">
        <f>L401*0.2</f>
        <v>0.18799999999999956</v>
      </c>
      <c r="O401" s="6">
        <f>F401+G401</f>
        <v>100</v>
      </c>
      <c r="P401" s="6">
        <f>F401+J401-M401</f>
        <v>99.8825</v>
      </c>
      <c r="Q401" s="6">
        <f>F401+K401-N401</f>
        <v>99.812</v>
      </c>
      <c r="T401" s="4">
        <v>99.06</v>
      </c>
      <c r="U401" s="1">
        <v>38882</v>
      </c>
      <c r="V401" s="1">
        <v>42535</v>
      </c>
      <c r="W401" s="9">
        <f>V401-U401</f>
        <v>3653</v>
      </c>
      <c r="X401" s="9">
        <f>A401-U401</f>
        <v>3653</v>
      </c>
    </row>
    <row r="402" spans="7:22" ht="12" thickBot="1">
      <c r="G402" s="8"/>
      <c r="I402" s="6"/>
      <c r="J402" s="6"/>
      <c r="K402" s="6"/>
      <c r="L402" s="6"/>
      <c r="M402" s="6"/>
      <c r="N402" s="6"/>
      <c r="O402" s="6"/>
      <c r="P402" s="6"/>
      <c r="Q402" s="6"/>
      <c r="U402" s="1"/>
      <c r="V402" s="1"/>
    </row>
    <row r="403" spans="15:18" ht="12" thickBot="1">
      <c r="O403" s="18">
        <f>_XLL.TIR.X(O393:O401,$A$393:$A$401,1)*100</f>
        <v>4.345151409506798</v>
      </c>
      <c r="P403" s="19">
        <f>_XLL.TIR.X(P393:P401,$A$393:$A$401,1)*100</f>
        <v>3.7515435367822647</v>
      </c>
      <c r="Q403" s="19">
        <f>_XLL.TIR.X(Q393:Q401,$A$393:$A$401,1)*100</f>
        <v>3.394942358136177</v>
      </c>
      <c r="R403" s="20">
        <f>_XLL.DURATA.M(A393,A401,E400/100,O403/100,1,1)</f>
        <v>5.8261281454426035</v>
      </c>
    </row>
    <row r="405" spans="1:24" ht="11.25">
      <c r="A405" s="1">
        <f>Rendimenti!C5</f>
        <v>39996</v>
      </c>
      <c r="B405" s="57" t="s">
        <v>133</v>
      </c>
      <c r="C405" t="s">
        <v>11</v>
      </c>
      <c r="D405" s="1">
        <v>39970</v>
      </c>
      <c r="E405">
        <v>5.375</v>
      </c>
      <c r="F405" s="58">
        <f>Rendimenti!D51</f>
        <v>99.94</v>
      </c>
      <c r="G405" s="8">
        <f>E405*_XLL.FRAZIONE.ANNO(D405,A405,1)</f>
        <v>0.38287671232876713</v>
      </c>
      <c r="H405" s="6">
        <f aca="true" t="shared" si="206" ref="H405:H419">G405*0.125</f>
        <v>0.04785958904109589</v>
      </c>
      <c r="I405" s="6">
        <f aca="true" t="shared" si="207" ref="I405:I419">G405*0.2</f>
        <v>0.07657534246575343</v>
      </c>
      <c r="J405" s="6">
        <f aca="true" t="shared" si="208" ref="J405:J419">G405-H405</f>
        <v>0.33501712328767125</v>
      </c>
      <c r="K405" s="6">
        <f aca="true" t="shared" si="209" ref="K405:K419">G405-I405</f>
        <v>0.3063013698630137</v>
      </c>
      <c r="L405" s="6">
        <f>(100-T405)*X405/W405</f>
        <v>0.049739003467786015</v>
      </c>
      <c r="M405" s="6">
        <f>L405*0.125</f>
        <v>0.006217375433473252</v>
      </c>
      <c r="N405" s="6">
        <f>L405*0.2</f>
        <v>0.009947800693557204</v>
      </c>
      <c r="O405" s="6">
        <f>-(F405+G405)</f>
        <v>-100.32287671232876</v>
      </c>
      <c r="P405" s="6">
        <f>-(F405+J405-M405)</f>
        <v>-100.26879974785419</v>
      </c>
      <c r="Q405" s="6">
        <f>-(F405+K405-N405)</f>
        <v>-100.23635356916945</v>
      </c>
      <c r="T405" s="4">
        <v>99.64</v>
      </c>
      <c r="U405" s="1">
        <v>39239</v>
      </c>
      <c r="V405" s="1">
        <v>44718</v>
      </c>
      <c r="W405" s="9">
        <f>V405-U405</f>
        <v>5479</v>
      </c>
      <c r="X405" s="9">
        <f>A405-U405</f>
        <v>757</v>
      </c>
    </row>
    <row r="406" spans="1:17" ht="11.25">
      <c r="A406" s="1">
        <v>40335</v>
      </c>
      <c r="B406" s="57" t="s">
        <v>133</v>
      </c>
      <c r="C406" t="s">
        <v>12</v>
      </c>
      <c r="D406" s="1">
        <f>D405</f>
        <v>39970</v>
      </c>
      <c r="E406">
        <v>5.375</v>
      </c>
      <c r="G406" s="8">
        <f>E406*_XLL.FRAZIONE.ANNO(D406,A406,1)</f>
        <v>5.375</v>
      </c>
      <c r="H406" s="6">
        <f t="shared" si="206"/>
        <v>0.671875</v>
      </c>
      <c r="I406" s="6">
        <f t="shared" si="207"/>
        <v>1.075</v>
      </c>
      <c r="J406" s="6">
        <f t="shared" si="208"/>
        <v>4.703125</v>
      </c>
      <c r="K406" s="6">
        <f t="shared" si="209"/>
        <v>4.3</v>
      </c>
      <c r="O406" s="6">
        <f aca="true" t="shared" si="210" ref="O406:O418">F406+G406</f>
        <v>5.375</v>
      </c>
      <c r="P406" s="6">
        <f aca="true" t="shared" si="211" ref="P406:P418">F406+J406-M406</f>
        <v>4.703125</v>
      </c>
      <c r="Q406" s="6">
        <f aca="true" t="shared" si="212" ref="Q406:Q418">F406+K406-N406</f>
        <v>4.3</v>
      </c>
    </row>
    <row r="407" spans="1:17" ht="11.25">
      <c r="A407" s="1">
        <v>40700</v>
      </c>
      <c r="B407" s="57" t="s">
        <v>133</v>
      </c>
      <c r="C407" t="s">
        <v>12</v>
      </c>
      <c r="D407" s="1">
        <f aca="true" t="shared" si="213" ref="D407:D419">A406</f>
        <v>40335</v>
      </c>
      <c r="E407">
        <v>5.375</v>
      </c>
      <c r="G407" s="8">
        <f>E407*_XLL.FRAZIONE.ANNO(D407,A407,1)</f>
        <v>5.375</v>
      </c>
      <c r="H407" s="6">
        <f t="shared" si="206"/>
        <v>0.671875</v>
      </c>
      <c r="I407" s="6">
        <f t="shared" si="207"/>
        <v>1.075</v>
      </c>
      <c r="J407" s="6">
        <f t="shared" si="208"/>
        <v>4.703125</v>
      </c>
      <c r="K407" s="6">
        <f t="shared" si="209"/>
        <v>4.3</v>
      </c>
      <c r="O407" s="6">
        <f t="shared" si="210"/>
        <v>5.375</v>
      </c>
      <c r="P407" s="6">
        <f t="shared" si="211"/>
        <v>4.703125</v>
      </c>
      <c r="Q407" s="6">
        <f t="shared" si="212"/>
        <v>4.3</v>
      </c>
    </row>
    <row r="408" spans="1:17" ht="11.25">
      <c r="A408" s="1">
        <v>41066</v>
      </c>
      <c r="B408" s="57" t="s">
        <v>133</v>
      </c>
      <c r="C408" t="s">
        <v>12</v>
      </c>
      <c r="D408" s="1">
        <f t="shared" si="213"/>
        <v>40700</v>
      </c>
      <c r="E408">
        <v>5.375</v>
      </c>
      <c r="G408" s="8">
        <f>E408*_XLL.FRAZIONE.ANNO(D408,A408,1)</f>
        <v>5.375</v>
      </c>
      <c r="H408" s="6">
        <f t="shared" si="206"/>
        <v>0.671875</v>
      </c>
      <c r="I408" s="6">
        <f t="shared" si="207"/>
        <v>1.075</v>
      </c>
      <c r="J408" s="6">
        <f t="shared" si="208"/>
        <v>4.703125</v>
      </c>
      <c r="K408" s="6">
        <f t="shared" si="209"/>
        <v>4.3</v>
      </c>
      <c r="O408" s="6">
        <f t="shared" si="210"/>
        <v>5.375</v>
      </c>
      <c r="P408" s="6">
        <f t="shared" si="211"/>
        <v>4.703125</v>
      </c>
      <c r="Q408" s="6">
        <f t="shared" si="212"/>
        <v>4.3</v>
      </c>
    </row>
    <row r="409" spans="1:17" ht="11.25">
      <c r="A409" s="1">
        <v>41431</v>
      </c>
      <c r="B409" s="57" t="s">
        <v>133</v>
      </c>
      <c r="C409" t="s">
        <v>12</v>
      </c>
      <c r="D409" s="1">
        <f t="shared" si="213"/>
        <v>41066</v>
      </c>
      <c r="E409">
        <v>5.375</v>
      </c>
      <c r="G409" s="8">
        <f>E409*_XLL.FRAZIONE.ANNO(D409,A409,1)</f>
        <v>5.375</v>
      </c>
      <c r="H409" s="6">
        <f t="shared" si="206"/>
        <v>0.671875</v>
      </c>
      <c r="I409" s="6">
        <f t="shared" si="207"/>
        <v>1.075</v>
      </c>
      <c r="J409" s="6">
        <f t="shared" si="208"/>
        <v>4.703125</v>
      </c>
      <c r="K409" s="6">
        <f t="shared" si="209"/>
        <v>4.3</v>
      </c>
      <c r="O409" s="6">
        <f t="shared" si="210"/>
        <v>5.375</v>
      </c>
      <c r="P409" s="6">
        <f t="shared" si="211"/>
        <v>4.703125</v>
      </c>
      <c r="Q409" s="6">
        <f t="shared" si="212"/>
        <v>4.3</v>
      </c>
    </row>
    <row r="410" spans="1:17" ht="11.25">
      <c r="A410" s="1">
        <v>41796</v>
      </c>
      <c r="B410" s="57" t="s">
        <v>133</v>
      </c>
      <c r="C410" t="s">
        <v>12</v>
      </c>
      <c r="D410" s="1">
        <f t="shared" si="213"/>
        <v>41431</v>
      </c>
      <c r="E410">
        <v>5.375</v>
      </c>
      <c r="G410" s="8">
        <f>E410*_XLL.FRAZIONE.ANNO(D410,A410,1)</f>
        <v>5.375</v>
      </c>
      <c r="H410" s="6">
        <f t="shared" si="206"/>
        <v>0.671875</v>
      </c>
      <c r="I410" s="6">
        <f t="shared" si="207"/>
        <v>1.075</v>
      </c>
      <c r="J410" s="6">
        <f t="shared" si="208"/>
        <v>4.703125</v>
      </c>
      <c r="K410" s="6">
        <f t="shared" si="209"/>
        <v>4.3</v>
      </c>
      <c r="O410" s="6">
        <f t="shared" si="210"/>
        <v>5.375</v>
      </c>
      <c r="P410" s="6">
        <f t="shared" si="211"/>
        <v>4.703125</v>
      </c>
      <c r="Q410" s="6">
        <f t="shared" si="212"/>
        <v>4.3</v>
      </c>
    </row>
    <row r="411" spans="1:17" ht="11.25">
      <c r="A411" s="1">
        <v>42161</v>
      </c>
      <c r="B411" s="57" t="s">
        <v>133</v>
      </c>
      <c r="C411" t="s">
        <v>12</v>
      </c>
      <c r="D411" s="1">
        <f t="shared" si="213"/>
        <v>41796</v>
      </c>
      <c r="E411">
        <v>5.375</v>
      </c>
      <c r="G411" s="8">
        <f>E411*_XLL.FRAZIONE.ANNO(D411,A411,1)</f>
        <v>5.375</v>
      </c>
      <c r="H411" s="6">
        <f t="shared" si="206"/>
        <v>0.671875</v>
      </c>
      <c r="I411" s="6">
        <f t="shared" si="207"/>
        <v>1.075</v>
      </c>
      <c r="J411" s="6">
        <f t="shared" si="208"/>
        <v>4.703125</v>
      </c>
      <c r="K411" s="6">
        <f t="shared" si="209"/>
        <v>4.3</v>
      </c>
      <c r="O411" s="6">
        <f t="shared" si="210"/>
        <v>5.375</v>
      </c>
      <c r="P411" s="6">
        <f t="shared" si="211"/>
        <v>4.703125</v>
      </c>
      <c r="Q411" s="6">
        <f t="shared" si="212"/>
        <v>4.3</v>
      </c>
    </row>
    <row r="412" spans="1:17" ht="11.25">
      <c r="A412" s="1">
        <v>42527</v>
      </c>
      <c r="B412" s="57" t="s">
        <v>133</v>
      </c>
      <c r="C412" t="s">
        <v>12</v>
      </c>
      <c r="D412" s="1">
        <f t="shared" si="213"/>
        <v>42161</v>
      </c>
      <c r="E412">
        <v>5.375</v>
      </c>
      <c r="G412" s="8">
        <f>E412*_XLL.FRAZIONE.ANNO(D412,A412,1)</f>
        <v>5.375</v>
      </c>
      <c r="H412" s="6">
        <f t="shared" si="206"/>
        <v>0.671875</v>
      </c>
      <c r="I412" s="6">
        <f t="shared" si="207"/>
        <v>1.075</v>
      </c>
      <c r="J412" s="6">
        <f t="shared" si="208"/>
        <v>4.703125</v>
      </c>
      <c r="K412" s="6">
        <f t="shared" si="209"/>
        <v>4.3</v>
      </c>
      <c r="O412" s="6">
        <f t="shared" si="210"/>
        <v>5.375</v>
      </c>
      <c r="P412" s="6">
        <f t="shared" si="211"/>
        <v>4.703125</v>
      </c>
      <c r="Q412" s="6">
        <f t="shared" si="212"/>
        <v>4.3</v>
      </c>
    </row>
    <row r="413" spans="1:17" ht="11.25">
      <c r="A413" s="1">
        <v>42892</v>
      </c>
      <c r="B413" s="57" t="s">
        <v>133</v>
      </c>
      <c r="C413" t="s">
        <v>12</v>
      </c>
      <c r="D413" s="1">
        <f t="shared" si="213"/>
        <v>42527</v>
      </c>
      <c r="E413">
        <v>5.375</v>
      </c>
      <c r="G413" s="8">
        <f>E413*_XLL.FRAZIONE.ANNO(D413,A413,1)</f>
        <v>5.375</v>
      </c>
      <c r="H413" s="6">
        <f t="shared" si="206"/>
        <v>0.671875</v>
      </c>
      <c r="I413" s="6">
        <f t="shared" si="207"/>
        <v>1.075</v>
      </c>
      <c r="J413" s="6">
        <f t="shared" si="208"/>
        <v>4.703125</v>
      </c>
      <c r="K413" s="6">
        <f t="shared" si="209"/>
        <v>4.3</v>
      </c>
      <c r="O413" s="6">
        <f t="shared" si="210"/>
        <v>5.375</v>
      </c>
      <c r="P413" s="6">
        <f t="shared" si="211"/>
        <v>4.703125</v>
      </c>
      <c r="Q413" s="6">
        <f t="shared" si="212"/>
        <v>4.3</v>
      </c>
    </row>
    <row r="414" spans="1:17" ht="11.25">
      <c r="A414" s="1">
        <v>43257</v>
      </c>
      <c r="B414" s="57" t="s">
        <v>133</v>
      </c>
      <c r="C414" t="s">
        <v>12</v>
      </c>
      <c r="D414" s="1">
        <f t="shared" si="213"/>
        <v>42892</v>
      </c>
      <c r="E414">
        <v>5.375</v>
      </c>
      <c r="G414" s="8">
        <f>E414*_XLL.FRAZIONE.ANNO(D414,A414,1)</f>
        <v>5.375</v>
      </c>
      <c r="H414" s="6">
        <f t="shared" si="206"/>
        <v>0.671875</v>
      </c>
      <c r="I414" s="6">
        <f t="shared" si="207"/>
        <v>1.075</v>
      </c>
      <c r="J414" s="6">
        <f t="shared" si="208"/>
        <v>4.703125</v>
      </c>
      <c r="K414" s="6">
        <f t="shared" si="209"/>
        <v>4.3</v>
      </c>
      <c r="O414" s="6">
        <f t="shared" si="210"/>
        <v>5.375</v>
      </c>
      <c r="P414" s="6">
        <f t="shared" si="211"/>
        <v>4.703125</v>
      </c>
      <c r="Q414" s="6">
        <f t="shared" si="212"/>
        <v>4.3</v>
      </c>
    </row>
    <row r="415" spans="1:17" ht="11.25">
      <c r="A415" s="1">
        <v>43622</v>
      </c>
      <c r="B415" s="57" t="s">
        <v>133</v>
      </c>
      <c r="C415" t="s">
        <v>12</v>
      </c>
      <c r="D415" s="1">
        <f t="shared" si="213"/>
        <v>43257</v>
      </c>
      <c r="E415">
        <v>5.375</v>
      </c>
      <c r="G415" s="8">
        <f>E415*_XLL.FRAZIONE.ANNO(D415,A415,1)</f>
        <v>5.375</v>
      </c>
      <c r="H415" s="6">
        <f t="shared" si="206"/>
        <v>0.671875</v>
      </c>
      <c r="I415" s="6">
        <f t="shared" si="207"/>
        <v>1.075</v>
      </c>
      <c r="J415" s="6">
        <f t="shared" si="208"/>
        <v>4.703125</v>
      </c>
      <c r="K415" s="6">
        <f t="shared" si="209"/>
        <v>4.3</v>
      </c>
      <c r="O415" s="6">
        <f t="shared" si="210"/>
        <v>5.375</v>
      </c>
      <c r="P415" s="6">
        <f t="shared" si="211"/>
        <v>4.703125</v>
      </c>
      <c r="Q415" s="6">
        <f t="shared" si="212"/>
        <v>4.3</v>
      </c>
    </row>
    <row r="416" spans="1:17" ht="11.25">
      <c r="A416" s="1">
        <v>43988</v>
      </c>
      <c r="B416" s="57" t="s">
        <v>133</v>
      </c>
      <c r="C416" t="s">
        <v>12</v>
      </c>
      <c r="D416" s="1">
        <f t="shared" si="213"/>
        <v>43622</v>
      </c>
      <c r="E416">
        <v>5.375</v>
      </c>
      <c r="G416" s="8">
        <f>E416*_XLL.FRAZIONE.ANNO(D416,A416,1)</f>
        <v>5.375</v>
      </c>
      <c r="H416" s="6">
        <f t="shared" si="206"/>
        <v>0.671875</v>
      </c>
      <c r="I416" s="6">
        <f t="shared" si="207"/>
        <v>1.075</v>
      </c>
      <c r="J416" s="6">
        <f t="shared" si="208"/>
        <v>4.703125</v>
      </c>
      <c r="K416" s="6">
        <f t="shared" si="209"/>
        <v>4.3</v>
      </c>
      <c r="O416" s="6">
        <f t="shared" si="210"/>
        <v>5.375</v>
      </c>
      <c r="P416" s="6">
        <f t="shared" si="211"/>
        <v>4.703125</v>
      </c>
      <c r="Q416" s="6">
        <f t="shared" si="212"/>
        <v>4.3</v>
      </c>
    </row>
    <row r="417" spans="1:17" ht="11.25">
      <c r="A417" s="1">
        <v>44353</v>
      </c>
      <c r="B417" s="57" t="s">
        <v>133</v>
      </c>
      <c r="C417" t="s">
        <v>12</v>
      </c>
      <c r="D417" s="1">
        <f t="shared" si="213"/>
        <v>43988</v>
      </c>
      <c r="E417">
        <v>5.375</v>
      </c>
      <c r="G417" s="8">
        <f>E417*_XLL.FRAZIONE.ANNO(D417,A417,1)</f>
        <v>5.375</v>
      </c>
      <c r="H417" s="6">
        <f t="shared" si="206"/>
        <v>0.671875</v>
      </c>
      <c r="I417" s="6">
        <f t="shared" si="207"/>
        <v>1.075</v>
      </c>
      <c r="J417" s="6">
        <f t="shared" si="208"/>
        <v>4.703125</v>
      </c>
      <c r="K417" s="6">
        <f t="shared" si="209"/>
        <v>4.3</v>
      </c>
      <c r="O417" s="6">
        <f t="shared" si="210"/>
        <v>5.375</v>
      </c>
      <c r="P417" s="6">
        <f t="shared" si="211"/>
        <v>4.703125</v>
      </c>
      <c r="Q417" s="6">
        <f t="shared" si="212"/>
        <v>4.3</v>
      </c>
    </row>
    <row r="418" spans="1:17" ht="11.25">
      <c r="A418" s="1">
        <v>44718</v>
      </c>
      <c r="B418" s="57" t="s">
        <v>133</v>
      </c>
      <c r="C418" t="s">
        <v>12</v>
      </c>
      <c r="D418" s="1">
        <f t="shared" si="213"/>
        <v>44353</v>
      </c>
      <c r="E418">
        <v>5.375</v>
      </c>
      <c r="G418" s="8">
        <f>E418*_XLL.FRAZIONE.ANNO(D418,A418,1)</f>
        <v>5.375</v>
      </c>
      <c r="H418" s="6">
        <f t="shared" si="206"/>
        <v>0.671875</v>
      </c>
      <c r="I418" s="6">
        <f t="shared" si="207"/>
        <v>1.075</v>
      </c>
      <c r="J418" s="6">
        <f t="shared" si="208"/>
        <v>4.703125</v>
      </c>
      <c r="K418" s="6">
        <f t="shared" si="209"/>
        <v>4.3</v>
      </c>
      <c r="O418" s="6">
        <f t="shared" si="210"/>
        <v>5.375</v>
      </c>
      <c r="P418" s="6">
        <f t="shared" si="211"/>
        <v>4.703125</v>
      </c>
      <c r="Q418" s="6">
        <f t="shared" si="212"/>
        <v>4.3</v>
      </c>
    </row>
    <row r="419" spans="1:24" ht="11.25">
      <c r="A419" s="1">
        <v>44718</v>
      </c>
      <c r="B419" s="57" t="s">
        <v>133</v>
      </c>
      <c r="C419" t="s">
        <v>13</v>
      </c>
      <c r="D419" s="1">
        <f t="shared" si="213"/>
        <v>44718</v>
      </c>
      <c r="F419" s="4">
        <v>100</v>
      </c>
      <c r="G419" s="8">
        <f>E419*_XLL.FRAZIONE.ANNO(D419,A419,1)</f>
        <v>0</v>
      </c>
      <c r="H419" s="6">
        <f t="shared" si="206"/>
        <v>0</v>
      </c>
      <c r="I419" s="6">
        <f t="shared" si="207"/>
        <v>0</v>
      </c>
      <c r="J419" s="6">
        <f t="shared" si="208"/>
        <v>0</v>
      </c>
      <c r="K419" s="6">
        <f t="shared" si="209"/>
        <v>0</v>
      </c>
      <c r="L419" s="6">
        <f>(100-T419)*X419/W419</f>
        <v>0.35999999999999943</v>
      </c>
      <c r="M419" s="6">
        <f>L419*0.125</f>
        <v>0.04499999999999993</v>
      </c>
      <c r="N419" s="6">
        <f>L419*0.2</f>
        <v>0.07199999999999988</v>
      </c>
      <c r="O419" s="6">
        <f>F419+G419</f>
        <v>100</v>
      </c>
      <c r="P419" s="6">
        <f>F419+J419-M419</f>
        <v>99.955</v>
      </c>
      <c r="Q419" s="6">
        <f>F419+K419-N419</f>
        <v>99.928</v>
      </c>
      <c r="T419" s="4">
        <v>99.64</v>
      </c>
      <c r="U419" s="1">
        <v>39239</v>
      </c>
      <c r="V419" s="1">
        <v>44718</v>
      </c>
      <c r="W419" s="9">
        <f>V419-U419</f>
        <v>5479</v>
      </c>
      <c r="X419" s="9">
        <f>A419-U419</f>
        <v>5479</v>
      </c>
    </row>
    <row r="420" ht="12" thickBot="1"/>
    <row r="421" spans="15:18" ht="12" thickBot="1">
      <c r="O421" s="18">
        <f>_XLL.TIR.X(O405:O419,$A$405:$A$419,1)*100</f>
        <v>5.377049371600151</v>
      </c>
      <c r="P421" s="19">
        <f>_XLL.TIR.X(P405:P419,$A$405:$A$419,1)*100</f>
        <v>4.703670367598534</v>
      </c>
      <c r="Q421" s="19">
        <f>_XLL.TIR.X(Q405:Q419,$A$405:$A$419,1)*100</f>
        <v>4.29948978126049</v>
      </c>
      <c r="R421" s="20">
        <f>_XLL.DURATA.M(A405,A419,E418/100,O421/100,1,1)</f>
        <v>9.116931650738103</v>
      </c>
    </row>
    <row r="423" spans="1:24" ht="11.25">
      <c r="A423" s="1">
        <f>Rendimenti!C5</f>
        <v>39996</v>
      </c>
      <c r="B423" s="57" t="s">
        <v>130</v>
      </c>
      <c r="C423" t="s">
        <v>11</v>
      </c>
      <c r="D423" s="1">
        <v>39913</v>
      </c>
      <c r="E423">
        <v>5.125</v>
      </c>
      <c r="F423" s="58">
        <f>Rendimenti!D48</f>
        <v>106.72</v>
      </c>
      <c r="G423" s="8">
        <f aca="true" t="shared" si="214" ref="G423:G430">E423*_XLL.FRAZIONE.ANNO(D423,A423,1)</f>
        <v>1.1654109589041097</v>
      </c>
      <c r="H423" s="6">
        <f aca="true" t="shared" si="215" ref="H423:H430">G423*0.125</f>
        <v>0.14567636986301372</v>
      </c>
      <c r="I423" s="6">
        <f aca="true" t="shared" si="216" ref="I423:I430">G423*0.2</f>
        <v>0.23308219178082196</v>
      </c>
      <c r="J423" s="6">
        <f aca="true" t="shared" si="217" ref="J423:J430">G423-H423</f>
        <v>1.019734589041096</v>
      </c>
      <c r="K423" s="6">
        <f aca="true" t="shared" si="218" ref="K423:K430">G423-I423</f>
        <v>0.9323287671232878</v>
      </c>
      <c r="L423" s="6">
        <f>(100-T423)*X423/W423</f>
        <v>0.28028747433265216</v>
      </c>
      <c r="M423" s="6">
        <f>L423*0.125</f>
        <v>0.03503593429158152</v>
      </c>
      <c r="N423" s="6">
        <f>L423*0.2</f>
        <v>0.05605749486653044</v>
      </c>
      <c r="O423" s="6">
        <f>-(F423+G423)</f>
        <v>-107.8854109589041</v>
      </c>
      <c r="P423" s="6">
        <f>-(F423+J423-M423)</f>
        <v>-107.7046986547495</v>
      </c>
      <c r="Q423" s="6">
        <f>-(F423+K423-N423)</f>
        <v>-107.59627127225676</v>
      </c>
      <c r="T423" s="4">
        <v>99.46</v>
      </c>
      <c r="U423" s="1">
        <v>37721</v>
      </c>
      <c r="V423" s="1">
        <v>42104</v>
      </c>
      <c r="W423" s="9">
        <f>V423-U423</f>
        <v>4383</v>
      </c>
      <c r="X423" s="9">
        <f>A423-U423</f>
        <v>2275</v>
      </c>
    </row>
    <row r="424" spans="1:17" ht="11.25">
      <c r="A424" s="1">
        <v>40278</v>
      </c>
      <c r="B424" s="57" t="s">
        <v>130</v>
      </c>
      <c r="C424" t="s">
        <v>12</v>
      </c>
      <c r="D424" s="1">
        <f>D423</f>
        <v>39913</v>
      </c>
      <c r="E424">
        <v>5.125</v>
      </c>
      <c r="G424" s="8">
        <f t="shared" si="214"/>
        <v>5.125</v>
      </c>
      <c r="H424" s="6">
        <f t="shared" si="215"/>
        <v>0.640625</v>
      </c>
      <c r="I424" s="6">
        <f t="shared" si="216"/>
        <v>1.0250000000000001</v>
      </c>
      <c r="J424" s="6">
        <f t="shared" si="217"/>
        <v>4.484375</v>
      </c>
      <c r="K424" s="6">
        <f t="shared" si="218"/>
        <v>4.1</v>
      </c>
      <c r="O424" s="6">
        <f aca="true" t="shared" si="219" ref="O424:O429">F424+G424</f>
        <v>5.125</v>
      </c>
      <c r="P424" s="6">
        <f aca="true" t="shared" si="220" ref="P424:P429">F424+J424-M424</f>
        <v>4.484375</v>
      </c>
      <c r="Q424" s="6">
        <f aca="true" t="shared" si="221" ref="Q424:Q429">F424+K424-N424</f>
        <v>4.1</v>
      </c>
    </row>
    <row r="425" spans="1:17" ht="11.25">
      <c r="A425" s="1">
        <v>40643</v>
      </c>
      <c r="B425" s="57" t="s">
        <v>130</v>
      </c>
      <c r="C425" t="s">
        <v>12</v>
      </c>
      <c r="D425" s="1">
        <f>A424</f>
        <v>40278</v>
      </c>
      <c r="E425">
        <v>5.125</v>
      </c>
      <c r="G425" s="8">
        <f t="shared" si="214"/>
        <v>5.125</v>
      </c>
      <c r="H425" s="6">
        <f t="shared" si="215"/>
        <v>0.640625</v>
      </c>
      <c r="I425" s="6">
        <f t="shared" si="216"/>
        <v>1.0250000000000001</v>
      </c>
      <c r="J425" s="6">
        <f t="shared" si="217"/>
        <v>4.484375</v>
      </c>
      <c r="K425" s="6">
        <f t="shared" si="218"/>
        <v>4.1</v>
      </c>
      <c r="O425" s="6">
        <f t="shared" si="219"/>
        <v>5.125</v>
      </c>
      <c r="P425" s="6">
        <f t="shared" si="220"/>
        <v>4.484375</v>
      </c>
      <c r="Q425" s="6">
        <f t="shared" si="221"/>
        <v>4.1</v>
      </c>
    </row>
    <row r="426" spans="1:17" ht="11.25">
      <c r="A426" s="1">
        <v>41009</v>
      </c>
      <c r="B426" s="57" t="s">
        <v>130</v>
      </c>
      <c r="C426" t="s">
        <v>12</v>
      </c>
      <c r="D426" s="1">
        <f>A425</f>
        <v>40643</v>
      </c>
      <c r="E426">
        <v>5.125</v>
      </c>
      <c r="G426" s="8">
        <f t="shared" si="214"/>
        <v>5.125</v>
      </c>
      <c r="H426" s="6">
        <f t="shared" si="215"/>
        <v>0.640625</v>
      </c>
      <c r="I426" s="6">
        <f t="shared" si="216"/>
        <v>1.0250000000000001</v>
      </c>
      <c r="J426" s="6">
        <f t="shared" si="217"/>
        <v>4.484375</v>
      </c>
      <c r="K426" s="6">
        <f t="shared" si="218"/>
        <v>4.1</v>
      </c>
      <c r="O426" s="6">
        <f t="shared" si="219"/>
        <v>5.125</v>
      </c>
      <c r="P426" s="6">
        <f t="shared" si="220"/>
        <v>4.484375</v>
      </c>
      <c r="Q426" s="6">
        <f t="shared" si="221"/>
        <v>4.1</v>
      </c>
    </row>
    <row r="427" spans="1:17" ht="11.25">
      <c r="A427" s="1">
        <v>41374</v>
      </c>
      <c r="B427" s="57" t="s">
        <v>130</v>
      </c>
      <c r="C427" t="s">
        <v>12</v>
      </c>
      <c r="D427" s="1">
        <f>A426</f>
        <v>41009</v>
      </c>
      <c r="E427">
        <v>5.125</v>
      </c>
      <c r="G427" s="8">
        <f t="shared" si="214"/>
        <v>5.125</v>
      </c>
      <c r="H427" s="6">
        <f t="shared" si="215"/>
        <v>0.640625</v>
      </c>
      <c r="I427" s="6">
        <f t="shared" si="216"/>
        <v>1.0250000000000001</v>
      </c>
      <c r="J427" s="6">
        <f t="shared" si="217"/>
        <v>4.484375</v>
      </c>
      <c r="K427" s="6">
        <f t="shared" si="218"/>
        <v>4.1</v>
      </c>
      <c r="O427" s="6">
        <f t="shared" si="219"/>
        <v>5.125</v>
      </c>
      <c r="P427" s="6">
        <f t="shared" si="220"/>
        <v>4.484375</v>
      </c>
      <c r="Q427" s="6">
        <f t="shared" si="221"/>
        <v>4.1</v>
      </c>
    </row>
    <row r="428" spans="1:17" ht="11.25">
      <c r="A428" s="1">
        <v>41739</v>
      </c>
      <c r="B428" s="57" t="s">
        <v>130</v>
      </c>
      <c r="C428" t="s">
        <v>12</v>
      </c>
      <c r="D428" s="1">
        <f>A427</f>
        <v>41374</v>
      </c>
      <c r="E428">
        <v>5.125</v>
      </c>
      <c r="G428" s="8">
        <f t="shared" si="214"/>
        <v>5.125</v>
      </c>
      <c r="H428" s="6">
        <f t="shared" si="215"/>
        <v>0.640625</v>
      </c>
      <c r="I428" s="6">
        <f t="shared" si="216"/>
        <v>1.0250000000000001</v>
      </c>
      <c r="J428" s="6">
        <f t="shared" si="217"/>
        <v>4.484375</v>
      </c>
      <c r="K428" s="6">
        <f t="shared" si="218"/>
        <v>4.1</v>
      </c>
      <c r="O428" s="6">
        <f t="shared" si="219"/>
        <v>5.125</v>
      </c>
      <c r="P428" s="6">
        <f t="shared" si="220"/>
        <v>4.484375</v>
      </c>
      <c r="Q428" s="6">
        <f t="shared" si="221"/>
        <v>4.1</v>
      </c>
    </row>
    <row r="429" spans="1:17" ht="11.25">
      <c r="A429" s="1">
        <v>42104</v>
      </c>
      <c r="B429" s="57" t="s">
        <v>130</v>
      </c>
      <c r="C429" t="s">
        <v>12</v>
      </c>
      <c r="D429" s="1">
        <f>A428</f>
        <v>41739</v>
      </c>
      <c r="E429">
        <v>5.125</v>
      </c>
      <c r="G429" s="8">
        <f t="shared" si="214"/>
        <v>5.125</v>
      </c>
      <c r="H429" s="6">
        <f t="shared" si="215"/>
        <v>0.640625</v>
      </c>
      <c r="I429" s="6">
        <f t="shared" si="216"/>
        <v>1.0250000000000001</v>
      </c>
      <c r="J429" s="6">
        <f t="shared" si="217"/>
        <v>4.484375</v>
      </c>
      <c r="K429" s="6">
        <f t="shared" si="218"/>
        <v>4.1</v>
      </c>
      <c r="O429" s="6">
        <f t="shared" si="219"/>
        <v>5.125</v>
      </c>
      <c r="P429" s="6">
        <f t="shared" si="220"/>
        <v>4.484375</v>
      </c>
      <c r="Q429" s="6">
        <f t="shared" si="221"/>
        <v>4.1</v>
      </c>
    </row>
    <row r="430" spans="1:24" ht="11.25">
      <c r="A430" s="1">
        <v>42104</v>
      </c>
      <c r="B430" s="57" t="s">
        <v>130</v>
      </c>
      <c r="C430" t="s">
        <v>134</v>
      </c>
      <c r="F430" s="4">
        <v>100</v>
      </c>
      <c r="G430" s="8">
        <f t="shared" si="214"/>
        <v>0</v>
      </c>
      <c r="H430" s="6">
        <f t="shared" si="215"/>
        <v>0</v>
      </c>
      <c r="I430" s="6">
        <f t="shared" si="216"/>
        <v>0</v>
      </c>
      <c r="J430" s="6">
        <f t="shared" si="217"/>
        <v>0</v>
      </c>
      <c r="K430" s="6">
        <f t="shared" si="218"/>
        <v>0</v>
      </c>
      <c r="L430" s="6">
        <f>(100-T430)*X430/W430</f>
        <v>0.5400000000000063</v>
      </c>
      <c r="M430" s="6">
        <f>L430*0.125</f>
        <v>0.06750000000000078</v>
      </c>
      <c r="N430" s="6">
        <f>L430*0.2</f>
        <v>0.10800000000000126</v>
      </c>
      <c r="O430" s="6">
        <f>F430+G430</f>
        <v>100</v>
      </c>
      <c r="P430" s="6">
        <f>F430+J430-M430</f>
        <v>99.9325</v>
      </c>
      <c r="Q430" s="6">
        <f>F430+K430-N430</f>
        <v>99.892</v>
      </c>
      <c r="T430" s="4">
        <v>99.46</v>
      </c>
      <c r="U430" s="1">
        <v>37721</v>
      </c>
      <c r="V430" s="1">
        <v>42104</v>
      </c>
      <c r="W430" s="9">
        <f>V430-U430</f>
        <v>4383</v>
      </c>
      <c r="X430" s="9">
        <f>A430-U430</f>
        <v>4383</v>
      </c>
    </row>
    <row r="431" ht="12" thickBot="1"/>
    <row r="432" spans="15:18" ht="12" thickBot="1">
      <c r="O432" s="18">
        <f>_XLL.TIR.X(O423:O430,$A$423:$A$430,1)*100</f>
        <v>3.8013342767953873</v>
      </c>
      <c r="P432" s="19">
        <f>_XLL.TIR.X(P423:P430,$A$423:$A$430,1)*100</f>
        <v>3.183530643582344</v>
      </c>
      <c r="Q432" s="19">
        <f>_XLL.TIR.X(Q423:Q430,$A$423:$A$430,1)*100</f>
        <v>2.812398597598076</v>
      </c>
      <c r="R432" s="20">
        <f>_XLL.DURATA.M(A423,A430,E429/100,O432/100,1,1)</f>
        <v>4.92598514525506</v>
      </c>
    </row>
    <row r="434" spans="1:24" ht="11.25">
      <c r="A434" s="1">
        <f>Rendimenti!C5</f>
        <v>39996</v>
      </c>
      <c r="B434" s="57" t="s">
        <v>132</v>
      </c>
      <c r="C434" t="s">
        <v>11</v>
      </c>
      <c r="D434" s="1">
        <v>39968</v>
      </c>
      <c r="E434" s="3">
        <v>5</v>
      </c>
      <c r="F434" s="58">
        <f>Rendimenti!D50</f>
        <v>105.51</v>
      </c>
      <c r="G434" s="8">
        <f>E434*_XLL.FRAZIONE.ANNO(D434,A434,1)</f>
        <v>0.3835616438356165</v>
      </c>
      <c r="H434" s="6">
        <f aca="true" t="shared" si="222" ref="H434:H444">G434*0.125</f>
        <v>0.04794520547945206</v>
      </c>
      <c r="I434" s="6">
        <f aca="true" t="shared" si="223" ref="I434:I444">G434*0.2</f>
        <v>0.0767123287671233</v>
      </c>
      <c r="J434" s="6">
        <f aca="true" t="shared" si="224" ref="J434:J444">G434-H434</f>
        <v>0.3356164383561644</v>
      </c>
      <c r="K434" s="6">
        <f aca="true" t="shared" si="225" ref="K434:K444">G434-I434</f>
        <v>0.30684931506849317</v>
      </c>
      <c r="L434" s="6">
        <f>(100-T434)*X434/W434</f>
        <v>0.032414674210621684</v>
      </c>
      <c r="M434" s="6">
        <f>L434*0.125</f>
        <v>0.0040518342763277105</v>
      </c>
      <c r="N434" s="6">
        <f>L434*0.2</f>
        <v>0.006482934842124337</v>
      </c>
      <c r="O434" s="6">
        <f>-(F434+G434)</f>
        <v>-105.89356164383562</v>
      </c>
      <c r="P434" s="6">
        <f>-(F434+J434-M434)</f>
        <v>-105.84156460407985</v>
      </c>
      <c r="Q434" s="6">
        <f>-(F434+K434-N434)</f>
        <v>-105.81036638022637</v>
      </c>
      <c r="T434" s="4">
        <v>99.92</v>
      </c>
      <c r="U434" s="1">
        <v>37776</v>
      </c>
      <c r="V434" s="1">
        <v>43255</v>
      </c>
      <c r="W434" s="9">
        <f>V434-U434</f>
        <v>5479</v>
      </c>
      <c r="X434" s="9">
        <f>A434-U434</f>
        <v>2220</v>
      </c>
    </row>
    <row r="435" spans="1:17" ht="11.25">
      <c r="A435" s="1">
        <v>40333</v>
      </c>
      <c r="B435" s="57" t="s">
        <v>132</v>
      </c>
      <c r="C435" t="s">
        <v>12</v>
      </c>
      <c r="D435" s="1">
        <f>D434</f>
        <v>39968</v>
      </c>
      <c r="E435" s="3">
        <v>5</v>
      </c>
      <c r="G435" s="8">
        <f>E435*_XLL.FRAZIONE.ANNO(D435,A435,1)</f>
        <v>5</v>
      </c>
      <c r="H435" s="6">
        <f t="shared" si="222"/>
        <v>0.625</v>
      </c>
      <c r="I435" s="6">
        <f t="shared" si="223"/>
        <v>1</v>
      </c>
      <c r="J435" s="6">
        <f t="shared" si="224"/>
        <v>4.375</v>
      </c>
      <c r="K435" s="6">
        <f t="shared" si="225"/>
        <v>4</v>
      </c>
      <c r="O435" s="6">
        <f aca="true" t="shared" si="226" ref="O435:O443">F435+G435</f>
        <v>5</v>
      </c>
      <c r="P435" s="6">
        <f aca="true" t="shared" si="227" ref="P435:P443">F435+J435-M435</f>
        <v>4.375</v>
      </c>
      <c r="Q435" s="6">
        <f aca="true" t="shared" si="228" ref="Q435:Q443">F435+K435-N435</f>
        <v>4</v>
      </c>
    </row>
    <row r="436" spans="1:17" ht="11.25">
      <c r="A436" s="1">
        <v>40698</v>
      </c>
      <c r="B436" s="57" t="s">
        <v>132</v>
      </c>
      <c r="C436" t="s">
        <v>12</v>
      </c>
      <c r="D436" s="1">
        <f aca="true" t="shared" si="229" ref="D436:D443">A435</f>
        <v>40333</v>
      </c>
      <c r="E436" s="3">
        <v>5</v>
      </c>
      <c r="G436" s="8">
        <f>E436*_XLL.FRAZIONE.ANNO(D436,A436,1)</f>
        <v>5</v>
      </c>
      <c r="H436" s="6">
        <f t="shared" si="222"/>
        <v>0.625</v>
      </c>
      <c r="I436" s="6">
        <f t="shared" si="223"/>
        <v>1</v>
      </c>
      <c r="J436" s="6">
        <f t="shared" si="224"/>
        <v>4.375</v>
      </c>
      <c r="K436" s="6">
        <f t="shared" si="225"/>
        <v>4</v>
      </c>
      <c r="O436" s="6">
        <f t="shared" si="226"/>
        <v>5</v>
      </c>
      <c r="P436" s="6">
        <f t="shared" si="227"/>
        <v>4.375</v>
      </c>
      <c r="Q436" s="6">
        <f t="shared" si="228"/>
        <v>4</v>
      </c>
    </row>
    <row r="437" spans="1:17" ht="11.25">
      <c r="A437" s="1">
        <v>41064</v>
      </c>
      <c r="B437" s="57" t="s">
        <v>132</v>
      </c>
      <c r="C437" t="s">
        <v>12</v>
      </c>
      <c r="D437" s="1">
        <f t="shared" si="229"/>
        <v>40698</v>
      </c>
      <c r="E437" s="3">
        <v>5</v>
      </c>
      <c r="G437" s="8">
        <f>E437*_XLL.FRAZIONE.ANNO(D437,A437,1)</f>
        <v>5</v>
      </c>
      <c r="H437" s="6">
        <f t="shared" si="222"/>
        <v>0.625</v>
      </c>
      <c r="I437" s="6">
        <f t="shared" si="223"/>
        <v>1</v>
      </c>
      <c r="J437" s="6">
        <f t="shared" si="224"/>
        <v>4.375</v>
      </c>
      <c r="K437" s="6">
        <f t="shared" si="225"/>
        <v>4</v>
      </c>
      <c r="O437" s="6">
        <f t="shared" si="226"/>
        <v>5</v>
      </c>
      <c r="P437" s="6">
        <f t="shared" si="227"/>
        <v>4.375</v>
      </c>
      <c r="Q437" s="6">
        <f t="shared" si="228"/>
        <v>4</v>
      </c>
    </row>
    <row r="438" spans="1:17" ht="11.25">
      <c r="A438" s="1">
        <v>41429</v>
      </c>
      <c r="B438" s="57" t="s">
        <v>132</v>
      </c>
      <c r="C438" t="s">
        <v>12</v>
      </c>
      <c r="D438" s="1">
        <f t="shared" si="229"/>
        <v>41064</v>
      </c>
      <c r="E438" s="3">
        <v>5</v>
      </c>
      <c r="G438" s="8">
        <f>E438*_XLL.FRAZIONE.ANNO(D438,A438,1)</f>
        <v>5</v>
      </c>
      <c r="H438" s="6">
        <f t="shared" si="222"/>
        <v>0.625</v>
      </c>
      <c r="I438" s="6">
        <f t="shared" si="223"/>
        <v>1</v>
      </c>
      <c r="J438" s="6">
        <f t="shared" si="224"/>
        <v>4.375</v>
      </c>
      <c r="K438" s="6">
        <f t="shared" si="225"/>
        <v>4</v>
      </c>
      <c r="O438" s="6">
        <f t="shared" si="226"/>
        <v>5</v>
      </c>
      <c r="P438" s="6">
        <f t="shared" si="227"/>
        <v>4.375</v>
      </c>
      <c r="Q438" s="6">
        <f t="shared" si="228"/>
        <v>4</v>
      </c>
    </row>
    <row r="439" spans="1:17" ht="11.25">
      <c r="A439" s="1">
        <v>41794</v>
      </c>
      <c r="B439" s="57" t="s">
        <v>132</v>
      </c>
      <c r="C439" t="s">
        <v>12</v>
      </c>
      <c r="D439" s="1">
        <f t="shared" si="229"/>
        <v>41429</v>
      </c>
      <c r="E439" s="3">
        <v>5</v>
      </c>
      <c r="G439" s="8">
        <f>E439*_XLL.FRAZIONE.ANNO(D439,A439,1)</f>
        <v>5</v>
      </c>
      <c r="H439" s="6">
        <f t="shared" si="222"/>
        <v>0.625</v>
      </c>
      <c r="I439" s="6">
        <f t="shared" si="223"/>
        <v>1</v>
      </c>
      <c r="J439" s="6">
        <f t="shared" si="224"/>
        <v>4.375</v>
      </c>
      <c r="K439" s="6">
        <f t="shared" si="225"/>
        <v>4</v>
      </c>
      <c r="O439" s="6">
        <f t="shared" si="226"/>
        <v>5</v>
      </c>
      <c r="P439" s="6">
        <f t="shared" si="227"/>
        <v>4.375</v>
      </c>
      <c r="Q439" s="6">
        <f t="shared" si="228"/>
        <v>4</v>
      </c>
    </row>
    <row r="440" spans="1:17" ht="11.25">
      <c r="A440" s="1">
        <v>42159</v>
      </c>
      <c r="B440" s="57" t="s">
        <v>132</v>
      </c>
      <c r="C440" t="s">
        <v>12</v>
      </c>
      <c r="D440" s="1">
        <f t="shared" si="229"/>
        <v>41794</v>
      </c>
      <c r="E440" s="3">
        <v>5</v>
      </c>
      <c r="G440" s="8">
        <f>E440*_XLL.FRAZIONE.ANNO(D440,A440,1)</f>
        <v>5</v>
      </c>
      <c r="H440" s="6">
        <f t="shared" si="222"/>
        <v>0.625</v>
      </c>
      <c r="I440" s="6">
        <f t="shared" si="223"/>
        <v>1</v>
      </c>
      <c r="J440" s="6">
        <f t="shared" si="224"/>
        <v>4.375</v>
      </c>
      <c r="K440" s="6">
        <f t="shared" si="225"/>
        <v>4</v>
      </c>
      <c r="O440" s="6">
        <f t="shared" si="226"/>
        <v>5</v>
      </c>
      <c r="P440" s="6">
        <f t="shared" si="227"/>
        <v>4.375</v>
      </c>
      <c r="Q440" s="6">
        <f t="shared" si="228"/>
        <v>4</v>
      </c>
    </row>
    <row r="441" spans="1:17" ht="11.25">
      <c r="A441" s="1">
        <v>42525</v>
      </c>
      <c r="B441" s="57" t="s">
        <v>132</v>
      </c>
      <c r="C441" t="s">
        <v>12</v>
      </c>
      <c r="D441" s="1">
        <f t="shared" si="229"/>
        <v>42159</v>
      </c>
      <c r="E441" s="3">
        <v>5</v>
      </c>
      <c r="G441" s="8">
        <f>E441*_XLL.FRAZIONE.ANNO(D441,A441,1)</f>
        <v>5</v>
      </c>
      <c r="H441" s="6">
        <f t="shared" si="222"/>
        <v>0.625</v>
      </c>
      <c r="I441" s="6">
        <f t="shared" si="223"/>
        <v>1</v>
      </c>
      <c r="J441" s="6">
        <f t="shared" si="224"/>
        <v>4.375</v>
      </c>
      <c r="K441" s="6">
        <f t="shared" si="225"/>
        <v>4</v>
      </c>
      <c r="O441" s="6">
        <f t="shared" si="226"/>
        <v>5</v>
      </c>
      <c r="P441" s="6">
        <f t="shared" si="227"/>
        <v>4.375</v>
      </c>
      <c r="Q441" s="6">
        <f t="shared" si="228"/>
        <v>4</v>
      </c>
    </row>
    <row r="442" spans="1:17" ht="11.25">
      <c r="A442" s="1">
        <v>42890</v>
      </c>
      <c r="B442" s="57" t="s">
        <v>132</v>
      </c>
      <c r="C442" t="s">
        <v>12</v>
      </c>
      <c r="D442" s="1">
        <f t="shared" si="229"/>
        <v>42525</v>
      </c>
      <c r="E442" s="3">
        <v>5</v>
      </c>
      <c r="G442" s="8">
        <f>E442*_XLL.FRAZIONE.ANNO(D442,A442,1)</f>
        <v>5</v>
      </c>
      <c r="H442" s="6">
        <f t="shared" si="222"/>
        <v>0.625</v>
      </c>
      <c r="I442" s="6">
        <f t="shared" si="223"/>
        <v>1</v>
      </c>
      <c r="J442" s="6">
        <f t="shared" si="224"/>
        <v>4.375</v>
      </c>
      <c r="K442" s="6">
        <f t="shared" si="225"/>
        <v>4</v>
      </c>
      <c r="O442" s="6">
        <f t="shared" si="226"/>
        <v>5</v>
      </c>
      <c r="P442" s="6">
        <f t="shared" si="227"/>
        <v>4.375</v>
      </c>
      <c r="Q442" s="6">
        <f t="shared" si="228"/>
        <v>4</v>
      </c>
    </row>
    <row r="443" spans="1:17" ht="11.25">
      <c r="A443" s="1">
        <v>43255</v>
      </c>
      <c r="B443" s="57" t="s">
        <v>132</v>
      </c>
      <c r="C443" t="s">
        <v>12</v>
      </c>
      <c r="D443" s="1">
        <f t="shared" si="229"/>
        <v>42890</v>
      </c>
      <c r="E443" s="3">
        <v>5</v>
      </c>
      <c r="G443" s="8">
        <f>E443*_XLL.FRAZIONE.ANNO(D443,A443,1)</f>
        <v>5</v>
      </c>
      <c r="H443" s="6">
        <f t="shared" si="222"/>
        <v>0.625</v>
      </c>
      <c r="I443" s="6">
        <f t="shared" si="223"/>
        <v>1</v>
      </c>
      <c r="J443" s="6">
        <f t="shared" si="224"/>
        <v>4.375</v>
      </c>
      <c r="K443" s="6">
        <f t="shared" si="225"/>
        <v>4</v>
      </c>
      <c r="O443" s="6">
        <f t="shared" si="226"/>
        <v>5</v>
      </c>
      <c r="P443" s="6">
        <f t="shared" si="227"/>
        <v>4.375</v>
      </c>
      <c r="Q443" s="6">
        <f t="shared" si="228"/>
        <v>4</v>
      </c>
    </row>
    <row r="444" spans="1:24" ht="11.25">
      <c r="A444" s="1">
        <v>43255</v>
      </c>
      <c r="B444" s="57" t="s">
        <v>132</v>
      </c>
      <c r="C444" t="s">
        <v>13</v>
      </c>
      <c r="D444" s="1"/>
      <c r="F444" s="4">
        <v>100</v>
      </c>
      <c r="G444" s="8">
        <f>E444*_XLL.FRAZIONE.ANNO(D444,A444,1)</f>
        <v>0</v>
      </c>
      <c r="H444" s="6">
        <f t="shared" si="222"/>
        <v>0</v>
      </c>
      <c r="I444" s="6">
        <f t="shared" si="223"/>
        <v>0</v>
      </c>
      <c r="J444" s="6">
        <f t="shared" si="224"/>
        <v>0</v>
      </c>
      <c r="K444" s="6">
        <f t="shared" si="225"/>
        <v>0</v>
      </c>
      <c r="L444" s="6">
        <f>(100-T444)*X444/W444</f>
        <v>0.0799999999999983</v>
      </c>
      <c r="M444" s="6">
        <f>L444*0.125</f>
        <v>0.009999999999999787</v>
      </c>
      <c r="N444" s="6">
        <f>L444*0.2</f>
        <v>0.01599999999999966</v>
      </c>
      <c r="O444" s="6">
        <f>F444+G444</f>
        <v>100</v>
      </c>
      <c r="P444" s="6">
        <f>F444+J444-M444</f>
        <v>99.99</v>
      </c>
      <c r="Q444" s="6">
        <f>F444+K444-N444</f>
        <v>99.984</v>
      </c>
      <c r="T444" s="4">
        <v>99.92</v>
      </c>
      <c r="U444" s="1">
        <v>37776</v>
      </c>
      <c r="V444" s="1">
        <v>43255</v>
      </c>
      <c r="W444" s="9">
        <f>V444-U444</f>
        <v>5479</v>
      </c>
      <c r="X444" s="9">
        <f>A444-U444</f>
        <v>5479</v>
      </c>
    </row>
    <row r="445" ht="12" thickBot="1">
      <c r="B445" s="57"/>
    </row>
    <row r="446" spans="2:18" ht="12" thickBot="1">
      <c r="B446" s="57"/>
      <c r="O446" s="18">
        <f>_XLL.TIR.X(O434:O444,$A$434:$A$444,1)*100</f>
        <v>4.241697862744331</v>
      </c>
      <c r="P446" s="19">
        <f>_XLL.TIR.X(P434:P444,$A$434:$A$444,1)*100</f>
        <v>3.6373164504766464</v>
      </c>
      <c r="Q446" s="19">
        <f>_XLL.TIR.X(Q434:Q444,$A$434:$A$444,1)*100</f>
        <v>3.274499997496605</v>
      </c>
      <c r="R446" s="20">
        <f>_XLL.DURATA.M(A434,A444,E443/100,O446/100,1,1)</f>
        <v>7.131431573171583</v>
      </c>
    </row>
    <row r="447" ht="11.25">
      <c r="B447" s="57"/>
    </row>
    <row r="448" spans="1:20" ht="11.25">
      <c r="A448" s="1">
        <f>Rendimenti!C5</f>
        <v>39996</v>
      </c>
      <c r="B448" s="84" t="s">
        <v>138</v>
      </c>
      <c r="C448" t="s">
        <v>11</v>
      </c>
      <c r="D448" s="1">
        <v>40148</v>
      </c>
      <c r="E448" s="3">
        <v>9.75</v>
      </c>
      <c r="F448" s="58">
        <f>Rendimenti!D52</f>
        <v>99.53</v>
      </c>
      <c r="G448" s="8">
        <f aca="true" t="shared" si="230" ref="G448:G462">E448*_XLL.FRAZIONE.ANNO(D448,A448,0)</f>
        <v>4.035416666666666</v>
      </c>
      <c r="H448" s="6">
        <f aca="true" t="shared" si="231" ref="H448:H462">G448*0.125</f>
        <v>0.5044270833333333</v>
      </c>
      <c r="I448" s="6">
        <f aca="true" t="shared" si="232" ref="I448:I462">G448*0.2</f>
        <v>0.8070833333333334</v>
      </c>
      <c r="J448" s="6">
        <f aca="true" t="shared" si="233" ref="J448:J462">G448-H448</f>
        <v>3.530989583333333</v>
      </c>
      <c r="K448" s="6">
        <f aca="true" t="shared" si="234" ref="K448:K462">G448-I448</f>
        <v>3.228333333333333</v>
      </c>
      <c r="L448" s="6"/>
      <c r="M448" s="6"/>
      <c r="N448" s="6"/>
      <c r="O448" s="6">
        <f>-(F448+G448)</f>
        <v>-103.56541666666666</v>
      </c>
      <c r="P448" s="6">
        <f>-(F448+J448-M448)</f>
        <v>-103.06098958333334</v>
      </c>
      <c r="Q448" s="6">
        <f>-(F448+K448-N448)</f>
        <v>-102.75833333333334</v>
      </c>
      <c r="T448" s="4">
        <v>100</v>
      </c>
    </row>
    <row r="449" spans="1:17" ht="11.25">
      <c r="A449" s="1">
        <v>40148</v>
      </c>
      <c r="B449" s="84" t="s">
        <v>138</v>
      </c>
      <c r="C449" t="s">
        <v>12</v>
      </c>
      <c r="D449" s="1">
        <f>D448</f>
        <v>40148</v>
      </c>
      <c r="E449" s="3">
        <v>9.75</v>
      </c>
      <c r="G449" s="8">
        <f t="shared" si="230"/>
        <v>0</v>
      </c>
      <c r="H449" s="6">
        <f t="shared" si="231"/>
        <v>0</v>
      </c>
      <c r="I449" s="6">
        <f t="shared" si="232"/>
        <v>0</v>
      </c>
      <c r="J449" s="6">
        <f t="shared" si="233"/>
        <v>0</v>
      </c>
      <c r="K449" s="6">
        <f t="shared" si="234"/>
        <v>0</v>
      </c>
      <c r="O449" s="6">
        <f aca="true" t="shared" si="235" ref="O449:O462">F449+G449</f>
        <v>0</v>
      </c>
      <c r="P449" s="6">
        <f aca="true" t="shared" si="236" ref="P449:P462">F449+J449-M449</f>
        <v>0</v>
      </c>
      <c r="Q449" s="6">
        <f aca="true" t="shared" si="237" ref="Q449:Q462">F449+K449-N449</f>
        <v>0</v>
      </c>
    </row>
    <row r="450" spans="1:17" ht="11.25">
      <c r="A450" s="1">
        <v>40330</v>
      </c>
      <c r="B450" s="84" t="s">
        <v>138</v>
      </c>
      <c r="C450" t="s">
        <v>12</v>
      </c>
      <c r="D450" s="1">
        <f aca="true" t="shared" si="238" ref="D450:D461">A449</f>
        <v>40148</v>
      </c>
      <c r="E450" s="3">
        <v>9.75</v>
      </c>
      <c r="G450" s="8">
        <f t="shared" si="230"/>
        <v>4.875</v>
      </c>
      <c r="H450" s="6">
        <f t="shared" si="231"/>
        <v>0.609375</v>
      </c>
      <c r="I450" s="6">
        <f t="shared" si="232"/>
        <v>0.9750000000000001</v>
      </c>
      <c r="J450" s="6">
        <f t="shared" si="233"/>
        <v>4.265625</v>
      </c>
      <c r="K450" s="6">
        <f t="shared" si="234"/>
        <v>3.9</v>
      </c>
      <c r="O450" s="6">
        <f t="shared" si="235"/>
        <v>4.875</v>
      </c>
      <c r="P450" s="6">
        <f t="shared" si="236"/>
        <v>4.265625</v>
      </c>
      <c r="Q450" s="6">
        <f t="shared" si="237"/>
        <v>3.9</v>
      </c>
    </row>
    <row r="451" spans="1:17" ht="11.25">
      <c r="A451" s="1">
        <v>40513</v>
      </c>
      <c r="B451" s="84" t="s">
        <v>138</v>
      </c>
      <c r="C451" t="s">
        <v>12</v>
      </c>
      <c r="D451" s="1">
        <f t="shared" si="238"/>
        <v>40330</v>
      </c>
      <c r="E451" s="3">
        <v>9.75</v>
      </c>
      <c r="G451" s="8">
        <f t="shared" si="230"/>
        <v>4.875</v>
      </c>
      <c r="H451" s="6">
        <f t="shared" si="231"/>
        <v>0.609375</v>
      </c>
      <c r="I451" s="6">
        <f t="shared" si="232"/>
        <v>0.9750000000000001</v>
      </c>
      <c r="J451" s="6">
        <f t="shared" si="233"/>
        <v>4.265625</v>
      </c>
      <c r="K451" s="6">
        <f t="shared" si="234"/>
        <v>3.9</v>
      </c>
      <c r="O451" s="6">
        <f t="shared" si="235"/>
        <v>4.875</v>
      </c>
      <c r="P451" s="6">
        <f t="shared" si="236"/>
        <v>4.265625</v>
      </c>
      <c r="Q451" s="6">
        <f t="shared" si="237"/>
        <v>3.9</v>
      </c>
    </row>
    <row r="452" spans="1:17" ht="11.25">
      <c r="A452" s="1">
        <v>40695</v>
      </c>
      <c r="B452" s="84" t="s">
        <v>138</v>
      </c>
      <c r="C452" t="s">
        <v>12</v>
      </c>
      <c r="D452" s="1">
        <f t="shared" si="238"/>
        <v>40513</v>
      </c>
      <c r="E452" s="3">
        <v>9.75</v>
      </c>
      <c r="G452" s="8">
        <f t="shared" si="230"/>
        <v>4.875</v>
      </c>
      <c r="H452" s="6">
        <f t="shared" si="231"/>
        <v>0.609375</v>
      </c>
      <c r="I452" s="6">
        <f t="shared" si="232"/>
        <v>0.9750000000000001</v>
      </c>
      <c r="J452" s="6">
        <f t="shared" si="233"/>
        <v>4.265625</v>
      </c>
      <c r="K452" s="6">
        <f t="shared" si="234"/>
        <v>3.9</v>
      </c>
      <c r="O452" s="6">
        <f t="shared" si="235"/>
        <v>4.875</v>
      </c>
      <c r="P452" s="6">
        <f t="shared" si="236"/>
        <v>4.265625</v>
      </c>
      <c r="Q452" s="6">
        <f t="shared" si="237"/>
        <v>3.9</v>
      </c>
    </row>
    <row r="453" spans="1:17" ht="11.25">
      <c r="A453" s="1">
        <v>40878</v>
      </c>
      <c r="B453" s="84" t="s">
        <v>138</v>
      </c>
      <c r="C453" t="s">
        <v>12</v>
      </c>
      <c r="D453" s="1">
        <f t="shared" si="238"/>
        <v>40695</v>
      </c>
      <c r="E453" s="3">
        <v>9.75</v>
      </c>
      <c r="G453" s="8">
        <f t="shared" si="230"/>
        <v>4.875</v>
      </c>
      <c r="H453" s="6">
        <f t="shared" si="231"/>
        <v>0.609375</v>
      </c>
      <c r="I453" s="6">
        <f t="shared" si="232"/>
        <v>0.9750000000000001</v>
      </c>
      <c r="J453" s="6">
        <f t="shared" si="233"/>
        <v>4.265625</v>
      </c>
      <c r="K453" s="6">
        <f t="shared" si="234"/>
        <v>3.9</v>
      </c>
      <c r="O453" s="6">
        <f t="shared" si="235"/>
        <v>4.875</v>
      </c>
      <c r="P453" s="6">
        <f t="shared" si="236"/>
        <v>4.265625</v>
      </c>
      <c r="Q453" s="6">
        <f t="shared" si="237"/>
        <v>3.9</v>
      </c>
    </row>
    <row r="454" spans="1:17" ht="11.25">
      <c r="A454" s="1">
        <v>41061</v>
      </c>
      <c r="B454" s="84" t="s">
        <v>138</v>
      </c>
      <c r="C454" t="s">
        <v>12</v>
      </c>
      <c r="D454" s="1">
        <f t="shared" si="238"/>
        <v>40878</v>
      </c>
      <c r="E454" s="3">
        <v>9.75</v>
      </c>
      <c r="G454" s="8">
        <f t="shared" si="230"/>
        <v>4.875</v>
      </c>
      <c r="H454" s="6">
        <f t="shared" si="231"/>
        <v>0.609375</v>
      </c>
      <c r="I454" s="6">
        <f t="shared" si="232"/>
        <v>0.9750000000000001</v>
      </c>
      <c r="J454" s="6">
        <f t="shared" si="233"/>
        <v>4.265625</v>
      </c>
      <c r="K454" s="6">
        <f t="shared" si="234"/>
        <v>3.9</v>
      </c>
      <c r="O454" s="6">
        <f t="shared" si="235"/>
        <v>4.875</v>
      </c>
      <c r="P454" s="6">
        <f t="shared" si="236"/>
        <v>4.265625</v>
      </c>
      <c r="Q454" s="6">
        <f t="shared" si="237"/>
        <v>3.9</v>
      </c>
    </row>
    <row r="455" spans="1:17" ht="11.25">
      <c r="A455" s="1">
        <v>41244</v>
      </c>
      <c r="B455" s="84" t="s">
        <v>138</v>
      </c>
      <c r="C455" t="s">
        <v>12</v>
      </c>
      <c r="D455" s="1">
        <f t="shared" si="238"/>
        <v>41061</v>
      </c>
      <c r="E455" s="3">
        <v>9.75</v>
      </c>
      <c r="G455" s="8">
        <f t="shared" si="230"/>
        <v>4.875</v>
      </c>
      <c r="H455" s="6">
        <f t="shared" si="231"/>
        <v>0.609375</v>
      </c>
      <c r="I455" s="6">
        <f t="shared" si="232"/>
        <v>0.9750000000000001</v>
      </c>
      <c r="J455" s="6">
        <f t="shared" si="233"/>
        <v>4.265625</v>
      </c>
      <c r="K455" s="6">
        <f t="shared" si="234"/>
        <v>3.9</v>
      </c>
      <c r="O455" s="6">
        <f t="shared" si="235"/>
        <v>4.875</v>
      </c>
      <c r="P455" s="6">
        <f t="shared" si="236"/>
        <v>4.265625</v>
      </c>
      <c r="Q455" s="6">
        <f t="shared" si="237"/>
        <v>3.9</v>
      </c>
    </row>
    <row r="456" spans="1:17" ht="11.25">
      <c r="A456" s="1">
        <v>41426</v>
      </c>
      <c r="B456" s="84" t="s">
        <v>138</v>
      </c>
      <c r="C456" t="s">
        <v>12</v>
      </c>
      <c r="D456" s="1">
        <f t="shared" si="238"/>
        <v>41244</v>
      </c>
      <c r="E456" s="3">
        <v>9.75</v>
      </c>
      <c r="G456" s="8">
        <f t="shared" si="230"/>
        <v>4.875</v>
      </c>
      <c r="H456" s="6">
        <f t="shared" si="231"/>
        <v>0.609375</v>
      </c>
      <c r="I456" s="6">
        <f t="shared" si="232"/>
        <v>0.9750000000000001</v>
      </c>
      <c r="J456" s="6">
        <f t="shared" si="233"/>
        <v>4.265625</v>
      </c>
      <c r="K456" s="6">
        <f t="shared" si="234"/>
        <v>3.9</v>
      </c>
      <c r="O456" s="6">
        <f t="shared" si="235"/>
        <v>4.875</v>
      </c>
      <c r="P456" s="6">
        <f t="shared" si="236"/>
        <v>4.265625</v>
      </c>
      <c r="Q456" s="6">
        <f t="shared" si="237"/>
        <v>3.9</v>
      </c>
    </row>
    <row r="457" spans="1:17" ht="11.25">
      <c r="A457" s="1">
        <v>41609</v>
      </c>
      <c r="B457" s="84" t="s">
        <v>138</v>
      </c>
      <c r="C457" t="s">
        <v>12</v>
      </c>
      <c r="D457" s="1">
        <f t="shared" si="238"/>
        <v>41426</v>
      </c>
      <c r="E457" s="3">
        <v>9.75</v>
      </c>
      <c r="G457" s="8">
        <f t="shared" si="230"/>
        <v>4.875</v>
      </c>
      <c r="H457" s="6">
        <f t="shared" si="231"/>
        <v>0.609375</v>
      </c>
      <c r="I457" s="6">
        <f t="shared" si="232"/>
        <v>0.9750000000000001</v>
      </c>
      <c r="J457" s="6">
        <f t="shared" si="233"/>
        <v>4.265625</v>
      </c>
      <c r="K457" s="6">
        <f t="shared" si="234"/>
        <v>3.9</v>
      </c>
      <c r="O457" s="6">
        <f t="shared" si="235"/>
        <v>4.875</v>
      </c>
      <c r="P457" s="6">
        <f t="shared" si="236"/>
        <v>4.265625</v>
      </c>
      <c r="Q457" s="6">
        <f t="shared" si="237"/>
        <v>3.9</v>
      </c>
    </row>
    <row r="458" spans="1:17" ht="11.25">
      <c r="A458" s="1">
        <v>41791</v>
      </c>
      <c r="B458" s="84" t="s">
        <v>138</v>
      </c>
      <c r="C458" t="s">
        <v>12</v>
      </c>
      <c r="D458" s="1">
        <f t="shared" si="238"/>
        <v>41609</v>
      </c>
      <c r="E458" s="3">
        <v>9.75</v>
      </c>
      <c r="G458" s="8">
        <f t="shared" si="230"/>
        <v>4.875</v>
      </c>
      <c r="H458" s="6">
        <f t="shared" si="231"/>
        <v>0.609375</v>
      </c>
      <c r="I458" s="6">
        <f t="shared" si="232"/>
        <v>0.9750000000000001</v>
      </c>
      <c r="J458" s="6">
        <f t="shared" si="233"/>
        <v>4.265625</v>
      </c>
      <c r="K458" s="6">
        <f t="shared" si="234"/>
        <v>3.9</v>
      </c>
      <c r="O458" s="6">
        <f t="shared" si="235"/>
        <v>4.875</v>
      </c>
      <c r="P458" s="6">
        <f t="shared" si="236"/>
        <v>4.265625</v>
      </c>
      <c r="Q458" s="6">
        <f t="shared" si="237"/>
        <v>3.9</v>
      </c>
    </row>
    <row r="459" spans="1:17" ht="11.25">
      <c r="A459" s="1">
        <v>41974</v>
      </c>
      <c r="B459" s="84" t="s">
        <v>138</v>
      </c>
      <c r="C459" t="s">
        <v>12</v>
      </c>
      <c r="D459" s="1">
        <f t="shared" si="238"/>
        <v>41791</v>
      </c>
      <c r="E459" s="3">
        <v>9.75</v>
      </c>
      <c r="G459" s="8">
        <f t="shared" si="230"/>
        <v>4.875</v>
      </c>
      <c r="H459" s="6">
        <f t="shared" si="231"/>
        <v>0.609375</v>
      </c>
      <c r="I459" s="6">
        <f t="shared" si="232"/>
        <v>0.9750000000000001</v>
      </c>
      <c r="J459" s="6">
        <f t="shared" si="233"/>
        <v>4.265625</v>
      </c>
      <c r="K459" s="6">
        <f t="shared" si="234"/>
        <v>3.9</v>
      </c>
      <c r="O459" s="6">
        <f t="shared" si="235"/>
        <v>4.875</v>
      </c>
      <c r="P459" s="6">
        <f t="shared" si="236"/>
        <v>4.265625</v>
      </c>
      <c r="Q459" s="6">
        <f t="shared" si="237"/>
        <v>3.9</v>
      </c>
    </row>
    <row r="460" spans="1:17" ht="11.25">
      <c r="A460" s="1">
        <v>42156</v>
      </c>
      <c r="B460" s="84" t="s">
        <v>138</v>
      </c>
      <c r="C460" t="s">
        <v>12</v>
      </c>
      <c r="D460" s="1">
        <f t="shared" si="238"/>
        <v>41974</v>
      </c>
      <c r="E460" s="3">
        <v>9.75</v>
      </c>
      <c r="G460" s="8">
        <f t="shared" si="230"/>
        <v>4.875</v>
      </c>
      <c r="H460" s="6">
        <f t="shared" si="231"/>
        <v>0.609375</v>
      </c>
      <c r="I460" s="6">
        <f t="shared" si="232"/>
        <v>0.9750000000000001</v>
      </c>
      <c r="J460" s="6">
        <f t="shared" si="233"/>
        <v>4.265625</v>
      </c>
      <c r="K460" s="6">
        <f t="shared" si="234"/>
        <v>3.9</v>
      </c>
      <c r="O460" s="6">
        <f t="shared" si="235"/>
        <v>4.875</v>
      </c>
      <c r="P460" s="6">
        <f t="shared" si="236"/>
        <v>4.265625</v>
      </c>
      <c r="Q460" s="6">
        <f t="shared" si="237"/>
        <v>3.9</v>
      </c>
    </row>
    <row r="461" spans="1:17" ht="11.25">
      <c r="A461" s="1">
        <v>42339</v>
      </c>
      <c r="B461" s="84" t="s">
        <v>138</v>
      </c>
      <c r="C461" t="s">
        <v>12</v>
      </c>
      <c r="D461" s="1">
        <f t="shared" si="238"/>
        <v>42156</v>
      </c>
      <c r="E461" s="3">
        <v>9.75</v>
      </c>
      <c r="G461" s="8">
        <f t="shared" si="230"/>
        <v>4.875</v>
      </c>
      <c r="H461" s="6">
        <f t="shared" si="231"/>
        <v>0.609375</v>
      </c>
      <c r="I461" s="6">
        <f t="shared" si="232"/>
        <v>0.9750000000000001</v>
      </c>
      <c r="J461" s="6">
        <f t="shared" si="233"/>
        <v>4.265625</v>
      </c>
      <c r="K461" s="6">
        <f t="shared" si="234"/>
        <v>3.9</v>
      </c>
      <c r="O461" s="6">
        <f t="shared" si="235"/>
        <v>4.875</v>
      </c>
      <c r="P461" s="6">
        <f t="shared" si="236"/>
        <v>4.265625</v>
      </c>
      <c r="Q461" s="6">
        <f t="shared" si="237"/>
        <v>3.9</v>
      </c>
    </row>
    <row r="462" spans="1:20" ht="11.25">
      <c r="A462" s="1">
        <v>42339</v>
      </c>
      <c r="B462" s="84" t="s">
        <v>138</v>
      </c>
      <c r="C462" t="s">
        <v>13</v>
      </c>
      <c r="F462" s="4">
        <v>100</v>
      </c>
      <c r="G462" s="8">
        <f t="shared" si="230"/>
        <v>0</v>
      </c>
      <c r="H462" s="6">
        <f t="shared" si="231"/>
        <v>0</v>
      </c>
      <c r="I462" s="6">
        <f t="shared" si="232"/>
        <v>0</v>
      </c>
      <c r="J462" s="6">
        <f t="shared" si="233"/>
        <v>0</v>
      </c>
      <c r="K462" s="6">
        <f t="shared" si="234"/>
        <v>0</v>
      </c>
      <c r="L462" s="6"/>
      <c r="M462" s="6"/>
      <c r="N462" s="6"/>
      <c r="O462" s="6">
        <f t="shared" si="235"/>
        <v>100</v>
      </c>
      <c r="P462" s="6">
        <f t="shared" si="236"/>
        <v>100</v>
      </c>
      <c r="Q462" s="6">
        <f t="shared" si="237"/>
        <v>100</v>
      </c>
      <c r="T462" s="4">
        <v>100</v>
      </c>
    </row>
    <row r="463" ht="12" thickBot="1"/>
    <row r="464" spans="15:18" ht="12" thickBot="1">
      <c r="O464" s="18">
        <f>_XLL.TIR.X(O448:O462,$A$448:$A$462,1)*100</f>
        <v>8.392493799328804</v>
      </c>
      <c r="P464" s="19">
        <f>_XLL.TIR.X(P448:P462,$A$448:$A$462,1)*100</f>
        <v>7.374957576394081</v>
      </c>
      <c r="Q464" s="19">
        <f>_XLL.TIR.X(Q448:Q462,$A$448:$A$462,1)*100</f>
        <v>6.761167570948601</v>
      </c>
      <c r="R464" s="20">
        <f>_XLL.DURATA.M(A448,A462,E461/100,O464/100,1,1)</f>
        <v>4.485218854558904</v>
      </c>
    </row>
    <row r="466" spans="1:24" ht="11.25">
      <c r="A466" s="1">
        <f>Rendimenti!C5</f>
        <v>39996</v>
      </c>
      <c r="B466" s="84" t="s">
        <v>149</v>
      </c>
      <c r="C466" t="s">
        <v>11</v>
      </c>
      <c r="D466" s="1">
        <v>39841</v>
      </c>
      <c r="E466" s="3">
        <v>4.5</v>
      </c>
      <c r="F466" s="58">
        <f>Rendimenti!D53</f>
        <v>102.64</v>
      </c>
      <c r="G466" s="8">
        <f>E466*_XLL.FRAZIONE.ANNO(D466,A466,1)</f>
        <v>1.910958904109589</v>
      </c>
      <c r="H466" s="6">
        <f>G466*0.125</f>
        <v>0.2388698630136986</v>
      </c>
      <c r="I466" s="6">
        <f>G466*0.2</f>
        <v>0.3821917808219178</v>
      </c>
      <c r="J466" s="6">
        <f>G466-H466</f>
        <v>1.6720890410958904</v>
      </c>
      <c r="K466" s="6">
        <f>G466-I466</f>
        <v>1.5287671232876712</v>
      </c>
      <c r="L466" s="6">
        <f>(100-T466)*X466/W466</f>
        <v>0.34101721439749433</v>
      </c>
      <c r="M466" s="6">
        <f>L466*0.125</f>
        <v>0.04262715179968679</v>
      </c>
      <c r="N466" s="6">
        <f>L466*0.2</f>
        <v>0.06820344287949887</v>
      </c>
      <c r="O466" s="6">
        <f>-(F466+G466)</f>
        <v>-104.55095890410959</v>
      </c>
      <c r="P466" s="6">
        <f>-(F466+J466-M466)</f>
        <v>-104.2694618892962</v>
      </c>
      <c r="Q466" s="6">
        <f>-(F466+K466-N466)</f>
        <v>-104.10056368040817</v>
      </c>
      <c r="T466" s="4">
        <v>99.56</v>
      </c>
      <c r="U466" s="1">
        <v>38015</v>
      </c>
      <c r="V466" s="1">
        <v>40571</v>
      </c>
      <c r="W466" s="9">
        <f>V466-U466</f>
        <v>2556</v>
      </c>
      <c r="X466" s="9">
        <f>A466-U466</f>
        <v>1981</v>
      </c>
    </row>
    <row r="467" spans="1:17" ht="11.25">
      <c r="A467" s="1">
        <v>40206</v>
      </c>
      <c r="B467" s="84" t="s">
        <v>149</v>
      </c>
      <c r="C467" t="s">
        <v>12</v>
      </c>
      <c r="D467" s="1">
        <f>D466</f>
        <v>39841</v>
      </c>
      <c r="E467" s="3">
        <v>4.5</v>
      </c>
      <c r="G467" s="8">
        <f>E467*_XLL.FRAZIONE.ANNO(D467,A467,1)</f>
        <v>4.5</v>
      </c>
      <c r="H467" s="6">
        <f>G467*0.125</f>
        <v>0.5625</v>
      </c>
      <c r="I467" s="6">
        <f>G467*0.2</f>
        <v>0.9</v>
      </c>
      <c r="J467" s="6">
        <f>G467-H467</f>
        <v>3.9375</v>
      </c>
      <c r="K467" s="6">
        <f>G467-I467</f>
        <v>3.6</v>
      </c>
      <c r="O467" s="6">
        <f>F467+G467</f>
        <v>4.5</v>
      </c>
      <c r="P467" s="6">
        <f>F467+J467-M467</f>
        <v>3.9375</v>
      </c>
      <c r="Q467" s="6">
        <f>F467+K467-N467</f>
        <v>3.6</v>
      </c>
    </row>
    <row r="468" spans="1:17" ht="11.25">
      <c r="A468" s="1">
        <v>40571</v>
      </c>
      <c r="B468" s="84" t="s">
        <v>149</v>
      </c>
      <c r="C468" t="s">
        <v>12</v>
      </c>
      <c r="D468" s="1">
        <f>A467</f>
        <v>40206</v>
      </c>
      <c r="E468" s="3">
        <v>4.5</v>
      </c>
      <c r="G468" s="8">
        <f>E468*_XLL.FRAZIONE.ANNO(D468,A468,1)</f>
        <v>4.5</v>
      </c>
      <c r="H468" s="6">
        <f>G468*0.125</f>
        <v>0.5625</v>
      </c>
      <c r="I468" s="6">
        <f>G468*0.2</f>
        <v>0.9</v>
      </c>
      <c r="J468" s="6">
        <f>G468-H468</f>
        <v>3.9375</v>
      </c>
      <c r="K468" s="6">
        <f>G468-I468</f>
        <v>3.6</v>
      </c>
      <c r="O468" s="6">
        <f>F468+G468</f>
        <v>4.5</v>
      </c>
      <c r="P468" s="6">
        <f>F468+J468-M468</f>
        <v>3.9375</v>
      </c>
      <c r="Q468" s="6">
        <f>F468+K468-N468</f>
        <v>3.6</v>
      </c>
    </row>
    <row r="469" spans="1:24" ht="11.25">
      <c r="A469" s="1">
        <v>40571</v>
      </c>
      <c r="B469" s="84" t="s">
        <v>149</v>
      </c>
      <c r="C469" t="s">
        <v>13</v>
      </c>
      <c r="F469" s="4">
        <v>100</v>
      </c>
      <c r="G469" s="8">
        <f>E469*_XLL.FRAZIONE.ANNO(D469,A469,1)</f>
        <v>0</v>
      </c>
      <c r="H469" s="6">
        <f>G469*0.125</f>
        <v>0</v>
      </c>
      <c r="I469" s="6">
        <f>G469*0.2</f>
        <v>0</v>
      </c>
      <c r="J469" s="6">
        <f>G469-H469</f>
        <v>0</v>
      </c>
      <c r="K469" s="6">
        <f>G469-I469</f>
        <v>0</v>
      </c>
      <c r="L469" s="6">
        <f>(100-T469)*X469/W469</f>
        <v>0.4399999999999977</v>
      </c>
      <c r="M469" s="6">
        <f>L469*0.125</f>
        <v>0.054999999999999716</v>
      </c>
      <c r="N469" s="6">
        <f>L469*0.2</f>
        <v>0.08799999999999955</v>
      </c>
      <c r="O469" s="6">
        <f>F469+G469</f>
        <v>100</v>
      </c>
      <c r="P469" s="6">
        <f>F469+J469-M469</f>
        <v>99.945</v>
      </c>
      <c r="Q469" s="6">
        <f>F469+K469-N469</f>
        <v>99.912</v>
      </c>
      <c r="T469" s="4">
        <v>99.56</v>
      </c>
      <c r="U469" s="1">
        <v>38015</v>
      </c>
      <c r="V469" s="1">
        <v>40571</v>
      </c>
      <c r="W469" s="9">
        <f>V469-U469</f>
        <v>2556</v>
      </c>
      <c r="X469" s="9">
        <f>A469-U469</f>
        <v>2556</v>
      </c>
    </row>
    <row r="470" ht="12" thickBot="1">
      <c r="B470" s="84"/>
    </row>
    <row r="471" spans="2:18" ht="12" thickBot="1">
      <c r="B471" s="84"/>
      <c r="O471" s="18">
        <f>_XLL.TIR.X(O466:O469,$A$466:$A$469,1)*100</f>
        <v>2.7547601610422134</v>
      </c>
      <c r="P471" s="19">
        <f>_XLL.TIR.X(P466:P469,$A$466:$A$469,1)*100</f>
        <v>2.200394496321678</v>
      </c>
      <c r="Q471" s="19">
        <f>_XLL.TIR.X(Q466:Q469,$A$466:$A$469,1)*100</f>
        <v>1.867295429110527</v>
      </c>
      <c r="R471" s="20">
        <f>_XLL.DURATA.M(A466,A469,E468/100,O471/100,1,1)</f>
        <v>1.4918714852493902</v>
      </c>
    </row>
    <row r="472" ht="11.25">
      <c r="B472" s="84"/>
    </row>
    <row r="475" spans="1:24" ht="11.25">
      <c r="A475" s="1">
        <f>Rendimenti!C5</f>
        <v>39996</v>
      </c>
      <c r="B475" s="84" t="s">
        <v>153</v>
      </c>
      <c r="C475" t="s">
        <v>11</v>
      </c>
      <c r="D475" s="1">
        <v>39845</v>
      </c>
      <c r="E475" s="3">
        <v>6.25</v>
      </c>
      <c r="F475" s="58">
        <f>Rendimenti!D54</f>
        <v>105.72</v>
      </c>
      <c r="G475" s="8">
        <f>E475*_XLL.FRAZIONE.ANNO(D475,A475,1)</f>
        <v>2.5856164383561646</v>
      </c>
      <c r="H475" s="6">
        <f>G475*0.125</f>
        <v>0.3232020547945206</v>
      </c>
      <c r="I475" s="6">
        <f>G475*0.2</f>
        <v>0.517123287671233</v>
      </c>
      <c r="J475" s="6">
        <f>G475-H475</f>
        <v>2.262414383561644</v>
      </c>
      <c r="K475" s="6">
        <f>G475-I475</f>
        <v>2.068493150684932</v>
      </c>
      <c r="L475" s="6">
        <f>(100-T475)*X475/W475</f>
        <v>0.7771040525739334</v>
      </c>
      <c r="M475" s="6">
        <f>L475*0.125</f>
        <v>0.09713800657174168</v>
      </c>
      <c r="N475" s="6">
        <f>L475*0.2</f>
        <v>0.1554208105147867</v>
      </c>
      <c r="O475" s="6">
        <f>-(F475+G475)</f>
        <v>-108.30561643835617</v>
      </c>
      <c r="P475" s="6">
        <f>-(F475+J475-M475)</f>
        <v>-107.8852763769899</v>
      </c>
      <c r="Q475" s="6">
        <f>-(F475+K475-N475)</f>
        <v>-107.63307234017014</v>
      </c>
      <c r="T475" s="4">
        <v>98.952</v>
      </c>
      <c r="U475" s="1">
        <v>37288</v>
      </c>
      <c r="V475" s="1">
        <v>40940</v>
      </c>
      <c r="W475" s="9">
        <f>V475-U475</f>
        <v>3652</v>
      </c>
      <c r="X475" s="9">
        <f>A475-U475</f>
        <v>2708</v>
      </c>
    </row>
    <row r="476" spans="1:17" ht="11.25">
      <c r="A476" s="1">
        <v>40210</v>
      </c>
      <c r="B476" s="84" t="s">
        <v>153</v>
      </c>
      <c r="C476" t="s">
        <v>12</v>
      </c>
      <c r="D476" s="1">
        <f>D475</f>
        <v>39845</v>
      </c>
      <c r="E476" s="3">
        <v>6.25</v>
      </c>
      <c r="G476" s="8">
        <f>E476*_XLL.FRAZIONE.ANNO(D476,A476,1)</f>
        <v>6.25</v>
      </c>
      <c r="H476" s="6">
        <f>G476*0.125</f>
        <v>0.78125</v>
      </c>
      <c r="I476" s="6">
        <f>G476*0.2</f>
        <v>1.25</v>
      </c>
      <c r="J476" s="6">
        <f>G476-H476</f>
        <v>5.46875</v>
      </c>
      <c r="K476" s="6">
        <f>G476-I476</f>
        <v>5</v>
      </c>
      <c r="O476" s="6">
        <f>F476+G476</f>
        <v>6.25</v>
      </c>
      <c r="P476" s="6">
        <f>F476+J476-M476</f>
        <v>5.46875</v>
      </c>
      <c r="Q476" s="6">
        <f>F476+K476-N476</f>
        <v>5</v>
      </c>
    </row>
    <row r="477" spans="1:17" ht="11.25">
      <c r="A477" s="1">
        <v>40575</v>
      </c>
      <c r="B477" s="84" t="s">
        <v>153</v>
      </c>
      <c r="C477" t="s">
        <v>12</v>
      </c>
      <c r="D477" s="1">
        <f>A476</f>
        <v>40210</v>
      </c>
      <c r="E477" s="3">
        <v>6.25</v>
      </c>
      <c r="G477" s="8">
        <f>E477*_XLL.FRAZIONE.ANNO(D477,A477,1)</f>
        <v>6.25</v>
      </c>
      <c r="H477" s="6">
        <f>G477*0.125</f>
        <v>0.78125</v>
      </c>
      <c r="I477" s="6">
        <f>G477*0.2</f>
        <v>1.25</v>
      </c>
      <c r="J477" s="6">
        <f>G477-H477</f>
        <v>5.46875</v>
      </c>
      <c r="K477" s="6">
        <f>G477-I477</f>
        <v>5</v>
      </c>
      <c r="O477" s="6">
        <f>F477+G477</f>
        <v>6.25</v>
      </c>
      <c r="P477" s="6">
        <f>F477+J477-M477</f>
        <v>5.46875</v>
      </c>
      <c r="Q477" s="6">
        <f>F477+K477-N477</f>
        <v>5</v>
      </c>
    </row>
    <row r="478" spans="1:17" ht="11.25">
      <c r="A478" s="1">
        <v>40940</v>
      </c>
      <c r="B478" s="84" t="s">
        <v>153</v>
      </c>
      <c r="C478" t="s">
        <v>12</v>
      </c>
      <c r="D478" s="1">
        <f>A477</f>
        <v>40575</v>
      </c>
      <c r="E478" s="3">
        <v>6.25</v>
      </c>
      <c r="G478" s="8">
        <f>E478*_XLL.FRAZIONE.ANNO(D478,A478,1)</f>
        <v>6.25</v>
      </c>
      <c r="H478" s="6">
        <f>G478*0.125</f>
        <v>0.78125</v>
      </c>
      <c r="I478" s="6">
        <f>G478*0.2</f>
        <v>1.25</v>
      </c>
      <c r="J478" s="6">
        <f>G478-H478</f>
        <v>5.46875</v>
      </c>
      <c r="K478" s="6">
        <f>G478-I478</f>
        <v>5</v>
      </c>
      <c r="O478" s="6">
        <f>F478+G478</f>
        <v>6.25</v>
      </c>
      <c r="P478" s="6">
        <f>F478+J478-M478</f>
        <v>5.46875</v>
      </c>
      <c r="Q478" s="6">
        <f>F478+K478-N478</f>
        <v>5</v>
      </c>
    </row>
    <row r="479" spans="1:24" ht="11.25">
      <c r="A479" s="1">
        <v>40940</v>
      </c>
      <c r="B479" s="84" t="s">
        <v>153</v>
      </c>
      <c r="C479" t="s">
        <v>13</v>
      </c>
      <c r="F479" s="4">
        <v>100</v>
      </c>
      <c r="G479" s="8">
        <f>E479*_XLL.FRAZIONE.ANNO(D479,A479,1)</f>
        <v>0</v>
      </c>
      <c r="H479" s="6">
        <f>G479*0.125</f>
        <v>0</v>
      </c>
      <c r="I479" s="6">
        <f>G479*0.2</f>
        <v>0</v>
      </c>
      <c r="J479" s="6">
        <f>G479-H479</f>
        <v>0</v>
      </c>
      <c r="K479" s="6">
        <f>G479-I479</f>
        <v>0</v>
      </c>
      <c r="L479" s="6">
        <f>(100-T479)*X479/W479</f>
        <v>1.0480000000000018</v>
      </c>
      <c r="M479" s="6">
        <f>L479*0.125</f>
        <v>0.13100000000000023</v>
      </c>
      <c r="N479" s="6">
        <f>L479*0.2</f>
        <v>0.20960000000000037</v>
      </c>
      <c r="O479" s="6">
        <f>F479+G479</f>
        <v>100</v>
      </c>
      <c r="P479" s="6">
        <f>F479+J479-M479</f>
        <v>99.869</v>
      </c>
      <c r="Q479" s="6">
        <f>F479+K479-N479</f>
        <v>99.7904</v>
      </c>
      <c r="T479" s="4">
        <v>98.952</v>
      </c>
      <c r="U479" s="1">
        <v>37288</v>
      </c>
      <c r="V479" s="1">
        <v>40940</v>
      </c>
      <c r="W479" s="9">
        <f>V479-U479</f>
        <v>3652</v>
      </c>
      <c r="X479" s="9">
        <f>A479-U479</f>
        <v>3652</v>
      </c>
    </row>
    <row r="480" spans="1:2" ht="12" thickBot="1">
      <c r="A480" s="1"/>
      <c r="B480" s="84"/>
    </row>
    <row r="481" spans="2:18" ht="12" thickBot="1">
      <c r="B481" s="84"/>
      <c r="O481" s="18">
        <f>_XLL.TIR.X(O475:O479,$A$475:$A$479,1)*100</f>
        <v>3.871374949812889</v>
      </c>
      <c r="P481" s="19">
        <f>_XLL.TIR.X(P475:P479,$A$475:$A$479,1)*100</f>
        <v>3.1145285815000534</v>
      </c>
      <c r="Q481" s="19">
        <f>_XLL.TIR.X(Q475:Q479,$A$475:$A$479,1)*100</f>
        <v>2.6593271642923355</v>
      </c>
      <c r="R481" s="20">
        <f>_XLL.DURATA.M(A475,A479,E478/100,O481/100,1,1)</f>
        <v>2.3289345165062803</v>
      </c>
    </row>
    <row r="483" spans="1:24" ht="11.25">
      <c r="A483" s="1">
        <f>Rendimenti!C5</f>
        <v>39996</v>
      </c>
      <c r="B483" s="84" t="s">
        <v>171</v>
      </c>
      <c r="C483" t="s">
        <v>11</v>
      </c>
      <c r="D483" s="1">
        <v>39927</v>
      </c>
      <c r="E483" s="3">
        <v>7.25</v>
      </c>
      <c r="F483" s="68">
        <f>Rendimenti!D55</f>
        <v>107.4</v>
      </c>
      <c r="G483" s="8">
        <f>E483*_XLL.FRAZIONE.ANNO(D483,A483,1)</f>
        <v>1.3705479452054794</v>
      </c>
      <c r="H483" s="6">
        <f>G483*0.125</f>
        <v>0.17131849315068493</v>
      </c>
      <c r="I483" s="6">
        <f>G483*0.2</f>
        <v>0.2741095890410959</v>
      </c>
      <c r="J483" s="6">
        <f>G483-H483</f>
        <v>1.1992294520547944</v>
      </c>
      <c r="K483" s="6">
        <f>G483-I483</f>
        <v>1.0964383561643836</v>
      </c>
      <c r="L483" s="6">
        <f>(100-T483)*X483/W483</f>
        <v>0.28610676156583353</v>
      </c>
      <c r="M483" s="6">
        <f>L483*0.125</f>
        <v>0.03576334519572919</v>
      </c>
      <c r="N483" s="6">
        <f>L483*0.2</f>
        <v>0.05722135231316671</v>
      </c>
      <c r="O483" s="6">
        <f>-(F483+G483)</f>
        <v>-108.77054794520548</v>
      </c>
      <c r="P483" s="6">
        <f>-(F483+J483-M483)</f>
        <v>-108.56346610685907</v>
      </c>
      <c r="Q483" s="6">
        <f>-(F483+K483-N483)</f>
        <v>-108.43921700385123</v>
      </c>
      <c r="T483" s="4">
        <v>99.602</v>
      </c>
      <c r="U483" s="1">
        <v>37370</v>
      </c>
      <c r="V483" s="1">
        <v>41023</v>
      </c>
      <c r="W483" s="9">
        <f>V483-U483</f>
        <v>3653</v>
      </c>
      <c r="X483" s="9">
        <f>A483-U483</f>
        <v>2626</v>
      </c>
    </row>
    <row r="484" spans="1:17" ht="11.25">
      <c r="A484" s="1">
        <v>40292</v>
      </c>
      <c r="B484" s="84" t="s">
        <v>171</v>
      </c>
      <c r="C484" t="s">
        <v>12</v>
      </c>
      <c r="D484" s="1">
        <f>D483</f>
        <v>39927</v>
      </c>
      <c r="E484" s="3">
        <v>7.25</v>
      </c>
      <c r="G484" s="8">
        <f>E484*_XLL.FRAZIONE.ANNO(D484,A484,1)</f>
        <v>7.25</v>
      </c>
      <c r="H484" s="6">
        <f>G484*0.125</f>
        <v>0.90625</v>
      </c>
      <c r="I484" s="6">
        <f>G484*0.2</f>
        <v>1.4500000000000002</v>
      </c>
      <c r="J484" s="6">
        <f>G484-H484</f>
        <v>6.34375</v>
      </c>
      <c r="K484" s="6">
        <f>G484-I484</f>
        <v>5.8</v>
      </c>
      <c r="O484" s="6">
        <f>F484+G484</f>
        <v>7.25</v>
      </c>
      <c r="P484" s="6">
        <f>F484+J484-M484</f>
        <v>6.34375</v>
      </c>
      <c r="Q484" s="6">
        <f>F484+K484-N484</f>
        <v>5.8</v>
      </c>
    </row>
    <row r="485" spans="1:17" ht="11.25">
      <c r="A485" s="1">
        <v>40657</v>
      </c>
      <c r="B485" s="84" t="s">
        <v>171</v>
      </c>
      <c r="C485" t="s">
        <v>12</v>
      </c>
      <c r="D485" s="1">
        <f>A484</f>
        <v>40292</v>
      </c>
      <c r="E485" s="3">
        <v>7.25</v>
      </c>
      <c r="G485" s="8">
        <f>E485*_XLL.FRAZIONE.ANNO(D485,A485,1)</f>
        <v>7.25</v>
      </c>
      <c r="H485" s="6">
        <f>G485*0.125</f>
        <v>0.90625</v>
      </c>
      <c r="I485" s="6">
        <f>G485*0.2</f>
        <v>1.4500000000000002</v>
      </c>
      <c r="J485" s="6">
        <f>G485-H485</f>
        <v>6.34375</v>
      </c>
      <c r="K485" s="6">
        <f>G485-I485</f>
        <v>5.8</v>
      </c>
      <c r="O485" s="6">
        <f>F485+G485</f>
        <v>7.25</v>
      </c>
      <c r="P485" s="6">
        <f>F485+J485-M485</f>
        <v>6.34375</v>
      </c>
      <c r="Q485" s="6">
        <f>F485+K485-N485</f>
        <v>5.8</v>
      </c>
    </row>
    <row r="486" spans="1:17" ht="11.25">
      <c r="A486" s="1">
        <v>41023</v>
      </c>
      <c r="B486" s="84" t="s">
        <v>171</v>
      </c>
      <c r="C486" t="s">
        <v>12</v>
      </c>
      <c r="D486" s="1">
        <f>A485</f>
        <v>40657</v>
      </c>
      <c r="E486" s="3">
        <v>7.25</v>
      </c>
      <c r="G486" s="8">
        <f>E486*_XLL.FRAZIONE.ANNO(D486,A486,1)</f>
        <v>7.25</v>
      </c>
      <c r="H486" s="6">
        <f>G486*0.125</f>
        <v>0.90625</v>
      </c>
      <c r="I486" s="6">
        <f>G486*0.2</f>
        <v>1.4500000000000002</v>
      </c>
      <c r="J486" s="6">
        <f>G486-H486</f>
        <v>6.34375</v>
      </c>
      <c r="K486" s="6">
        <f>G486-I486</f>
        <v>5.8</v>
      </c>
      <c r="O486" s="6">
        <f>F486+G486</f>
        <v>7.25</v>
      </c>
      <c r="P486" s="6">
        <f>F486+J486-M486</f>
        <v>6.34375</v>
      </c>
      <c r="Q486" s="6">
        <f>F486+K486-N486</f>
        <v>5.8</v>
      </c>
    </row>
    <row r="487" spans="1:24" ht="11.25">
      <c r="A487" s="1">
        <v>41023</v>
      </c>
      <c r="B487" s="84" t="s">
        <v>171</v>
      </c>
      <c r="C487" t="s">
        <v>13</v>
      </c>
      <c r="D487" s="1"/>
      <c r="F487" s="4">
        <v>100</v>
      </c>
      <c r="G487" s="8">
        <f>E487*_XLL.FRAZIONE.ANNO(D487,A487,1)</f>
        <v>0</v>
      </c>
      <c r="H487" s="6">
        <f>G487*0.125</f>
        <v>0</v>
      </c>
      <c r="I487" s="6">
        <f>G487*0.2</f>
        <v>0</v>
      </c>
      <c r="J487" s="6">
        <f>G487-H487</f>
        <v>0</v>
      </c>
      <c r="K487" s="6">
        <f>G487-I487</f>
        <v>0</v>
      </c>
      <c r="L487" s="6">
        <f>(100-T487)*X487/W487</f>
        <v>0.39799999999999613</v>
      </c>
      <c r="M487" s="6">
        <f>L487*0.125</f>
        <v>0.04974999999999952</v>
      </c>
      <c r="N487" s="6">
        <f>L487*0.2</f>
        <v>0.07959999999999923</v>
      </c>
      <c r="O487" s="6">
        <f>F487+G487</f>
        <v>100</v>
      </c>
      <c r="P487" s="6">
        <f>F487+J487-M487</f>
        <v>99.95025</v>
      </c>
      <c r="Q487" s="6">
        <f>F487+K487-N487</f>
        <v>99.9204</v>
      </c>
      <c r="T487" s="4">
        <f>T483</f>
        <v>99.602</v>
      </c>
      <c r="U487" s="1">
        <v>37370</v>
      </c>
      <c r="V487" s="1">
        <v>41023</v>
      </c>
      <c r="W487" s="9">
        <f>V487-U487</f>
        <v>3653</v>
      </c>
      <c r="X487" s="9">
        <f>A487-U487</f>
        <v>3653</v>
      </c>
    </row>
    <row r="488" ht="12" thickBot="1">
      <c r="A488" s="1"/>
    </row>
    <row r="489" spans="15:18" ht="12" thickBot="1">
      <c r="O489" s="18">
        <f>_XLL.TIR.X(O483:O487,$A$483:$A$487,1)*100</f>
        <v>4.3813589960336685</v>
      </c>
      <c r="P489" s="19">
        <f>_XLL.TIR.X(P483:P487,$A$483:$A$487,1)*100</f>
        <v>3.519411012530327</v>
      </c>
      <c r="Q489" s="19">
        <f>_XLL.TIR.X(Q483:Q487,$A$483:$A$487,1)*100</f>
        <v>3.0016038566827774</v>
      </c>
      <c r="R489" s="20">
        <f>_XLL.DURATA.M(A483,A487,E486/100,O489/100,1,1)</f>
        <v>2.510556022234012</v>
      </c>
    </row>
    <row r="491" spans="1:24" ht="11.25">
      <c r="A491" s="1">
        <f>Rendimenti!C5</f>
        <v>39996</v>
      </c>
      <c r="B491" s="84" t="s">
        <v>169</v>
      </c>
      <c r="C491" t="s">
        <v>11</v>
      </c>
      <c r="D491" s="1">
        <v>39837</v>
      </c>
      <c r="E491">
        <v>6.875</v>
      </c>
      <c r="F491" s="58">
        <f>Rendimenti!D56</f>
        <v>107.03</v>
      </c>
      <c r="G491" s="8">
        <f aca="true" t="shared" si="239" ref="G491:G496">E491*_XLL.FRAZIONE.ANNO(D491,A491,1)</f>
        <v>2.99486301369863</v>
      </c>
      <c r="H491" s="6">
        <f aca="true" t="shared" si="240" ref="H491:H496">G491*0.125</f>
        <v>0.37435787671232873</v>
      </c>
      <c r="I491" s="6">
        <f aca="true" t="shared" si="241" ref="I491:I496">G491*0.2</f>
        <v>0.598972602739726</v>
      </c>
      <c r="J491" s="6">
        <f aca="true" t="shared" si="242" ref="J491:J496">G491-H491</f>
        <v>2.620505136986301</v>
      </c>
      <c r="K491" s="6">
        <f aca="true" t="shared" si="243" ref="K491:K496">G491-I491</f>
        <v>2.395890410958904</v>
      </c>
      <c r="L491" s="6">
        <f>(100-T491)*X491/W491</f>
        <v>0.42991185327128795</v>
      </c>
      <c r="M491" s="6">
        <f>L491*0.125</f>
        <v>0.05373898165891099</v>
      </c>
      <c r="N491" s="6">
        <f>L491*0.2</f>
        <v>0.0859823706542576</v>
      </c>
      <c r="O491" s="6">
        <f>-(F491+G491)</f>
        <v>-110.02486301369863</v>
      </c>
      <c r="P491" s="6">
        <f>-(F491+J491-M491)</f>
        <v>-109.59676615532739</v>
      </c>
      <c r="Q491" s="6">
        <f>-(F491+K491-N491)</f>
        <v>-109.33990804030464</v>
      </c>
      <c r="T491" s="4">
        <v>99.332</v>
      </c>
      <c r="U491" s="1">
        <v>37645</v>
      </c>
      <c r="V491" s="1">
        <v>41298</v>
      </c>
      <c r="W491" s="9">
        <f>V491-U491</f>
        <v>3653</v>
      </c>
      <c r="X491" s="9">
        <f>A491-U491</f>
        <v>2351</v>
      </c>
    </row>
    <row r="492" spans="1:17" ht="11.25">
      <c r="A492" s="1">
        <v>40202</v>
      </c>
      <c r="B492" s="84" t="s">
        <v>169</v>
      </c>
      <c r="C492" t="s">
        <v>12</v>
      </c>
      <c r="D492" s="1">
        <f>D491</f>
        <v>39837</v>
      </c>
      <c r="E492">
        <v>6.875</v>
      </c>
      <c r="G492" s="8">
        <f t="shared" si="239"/>
        <v>6.875</v>
      </c>
      <c r="H492" s="6">
        <f t="shared" si="240"/>
        <v>0.859375</v>
      </c>
      <c r="I492" s="6">
        <f t="shared" si="241"/>
        <v>1.375</v>
      </c>
      <c r="J492" s="6">
        <f t="shared" si="242"/>
        <v>6.015625</v>
      </c>
      <c r="K492" s="6">
        <f t="shared" si="243"/>
        <v>5.5</v>
      </c>
      <c r="O492" s="6">
        <f>F492+G492</f>
        <v>6.875</v>
      </c>
      <c r="P492" s="6">
        <f>F492+J492-M492</f>
        <v>6.015625</v>
      </c>
      <c r="Q492" s="6">
        <f>F492+K492-N492</f>
        <v>5.5</v>
      </c>
    </row>
    <row r="493" spans="1:17" ht="11.25">
      <c r="A493" s="1">
        <v>40567</v>
      </c>
      <c r="B493" s="84" t="s">
        <v>169</v>
      </c>
      <c r="C493" t="s">
        <v>12</v>
      </c>
      <c r="D493" s="1">
        <f>A492</f>
        <v>40202</v>
      </c>
      <c r="E493">
        <v>6.875</v>
      </c>
      <c r="G493" s="8">
        <f t="shared" si="239"/>
        <v>6.875</v>
      </c>
      <c r="H493" s="6">
        <f t="shared" si="240"/>
        <v>0.859375</v>
      </c>
      <c r="I493" s="6">
        <f t="shared" si="241"/>
        <v>1.375</v>
      </c>
      <c r="J493" s="6">
        <f t="shared" si="242"/>
        <v>6.015625</v>
      </c>
      <c r="K493" s="6">
        <f t="shared" si="243"/>
        <v>5.5</v>
      </c>
      <c r="O493" s="6">
        <f>F493+G493</f>
        <v>6.875</v>
      </c>
      <c r="P493" s="6">
        <f>F493+J493-M493</f>
        <v>6.015625</v>
      </c>
      <c r="Q493" s="6">
        <f>F493+K493-N493</f>
        <v>5.5</v>
      </c>
    </row>
    <row r="494" spans="1:17" ht="11.25">
      <c r="A494" s="1">
        <v>40932</v>
      </c>
      <c r="B494" s="84" t="s">
        <v>169</v>
      </c>
      <c r="C494" t="s">
        <v>12</v>
      </c>
      <c r="D494" s="1">
        <f>A493</f>
        <v>40567</v>
      </c>
      <c r="E494">
        <v>6.875</v>
      </c>
      <c r="G494" s="8">
        <f t="shared" si="239"/>
        <v>6.875</v>
      </c>
      <c r="H494" s="6">
        <f t="shared" si="240"/>
        <v>0.859375</v>
      </c>
      <c r="I494" s="6">
        <f t="shared" si="241"/>
        <v>1.375</v>
      </c>
      <c r="J494" s="6">
        <f t="shared" si="242"/>
        <v>6.015625</v>
      </c>
      <c r="K494" s="6">
        <f t="shared" si="243"/>
        <v>5.5</v>
      </c>
      <c r="O494" s="6">
        <f>F494+G494</f>
        <v>6.875</v>
      </c>
      <c r="P494" s="6">
        <f>F494+J494-M494</f>
        <v>6.015625</v>
      </c>
      <c r="Q494" s="6">
        <f>F494+K494-N494</f>
        <v>5.5</v>
      </c>
    </row>
    <row r="495" spans="1:17" ht="11.25">
      <c r="A495" s="1">
        <v>41298</v>
      </c>
      <c r="B495" s="84" t="s">
        <v>169</v>
      </c>
      <c r="C495" t="s">
        <v>12</v>
      </c>
      <c r="D495" s="1">
        <f>A494</f>
        <v>40932</v>
      </c>
      <c r="E495">
        <v>6.875</v>
      </c>
      <c r="G495" s="8">
        <f t="shared" si="239"/>
        <v>6.875</v>
      </c>
      <c r="H495" s="6">
        <f t="shared" si="240"/>
        <v>0.859375</v>
      </c>
      <c r="I495" s="6">
        <f t="shared" si="241"/>
        <v>1.375</v>
      </c>
      <c r="J495" s="6">
        <f t="shared" si="242"/>
        <v>6.015625</v>
      </c>
      <c r="K495" s="6">
        <f t="shared" si="243"/>
        <v>5.5</v>
      </c>
      <c r="O495" s="6">
        <f>F495+G495</f>
        <v>6.875</v>
      </c>
      <c r="P495" s="6">
        <f>F495+J495-M495</f>
        <v>6.015625</v>
      </c>
      <c r="Q495" s="6">
        <f>F495+K495-N495</f>
        <v>5.5</v>
      </c>
    </row>
    <row r="496" spans="1:24" ht="11.25">
      <c r="A496" s="1">
        <v>41298</v>
      </c>
      <c r="B496" s="84" t="s">
        <v>169</v>
      </c>
      <c r="C496" t="s">
        <v>13</v>
      </c>
      <c r="D496" s="1">
        <f>A495</f>
        <v>41298</v>
      </c>
      <c r="F496" s="4">
        <v>100</v>
      </c>
      <c r="G496" s="8">
        <f t="shared" si="239"/>
        <v>0</v>
      </c>
      <c r="H496" s="6">
        <f t="shared" si="240"/>
        <v>0</v>
      </c>
      <c r="I496" s="6">
        <f t="shared" si="241"/>
        <v>0</v>
      </c>
      <c r="J496" s="6">
        <f t="shared" si="242"/>
        <v>0</v>
      </c>
      <c r="K496" s="6">
        <f t="shared" si="243"/>
        <v>0</v>
      </c>
      <c r="L496" s="6">
        <f>(100-T496)*X496/W496</f>
        <v>0.7182874349849507</v>
      </c>
      <c r="M496" s="6">
        <f>L496*0.125</f>
        <v>0.08978592937311884</v>
      </c>
      <c r="N496" s="6">
        <f>L496*0.2</f>
        <v>0.14365748699699016</v>
      </c>
      <c r="O496" s="6">
        <f>F496+G496</f>
        <v>100</v>
      </c>
      <c r="P496" s="6">
        <f>F496+J496-M496</f>
        <v>99.91021407062688</v>
      </c>
      <c r="Q496" s="6">
        <f>F496+K496-N496</f>
        <v>99.85634251300301</v>
      </c>
      <c r="T496" s="4">
        <v>99.332</v>
      </c>
      <c r="U496" s="1">
        <v>37370</v>
      </c>
      <c r="V496" s="1">
        <v>41023</v>
      </c>
      <c r="W496" s="9">
        <f>V496-U496</f>
        <v>3653</v>
      </c>
      <c r="X496" s="9">
        <f>A496-U496</f>
        <v>3928</v>
      </c>
    </row>
    <row r="497" ht="12" thickBot="1"/>
    <row r="498" spans="15:18" ht="12" thickBot="1">
      <c r="O498" s="18">
        <f>_XLL.TIR.X(O491:O496,$A$491:$A$496,1)*100</f>
        <v>4.672751203179359</v>
      </c>
      <c r="P498" s="19">
        <f>_XLL.TIR.X(P491:P496,$A$491:$A$496,1)*100</f>
        <v>3.8483086973428726</v>
      </c>
      <c r="Q498" s="19">
        <f>_XLL.TIR.X(Q491:Q496,$A$491:$A$496,1)*100</f>
        <v>3.3527564257383347</v>
      </c>
      <c r="R498" s="20">
        <f>_XLL.DURATA.M(A491,A496,E495/100,O498/100,1,1)</f>
        <v>3.0665070933965684</v>
      </c>
    </row>
    <row r="500" spans="1:24" ht="11.25">
      <c r="A500" s="1">
        <f>Rendimenti!C5</f>
        <v>39996</v>
      </c>
      <c r="B500" s="84" t="s">
        <v>155</v>
      </c>
      <c r="C500" t="s">
        <v>11</v>
      </c>
      <c r="D500" s="1">
        <v>39842</v>
      </c>
      <c r="E500" s="3">
        <v>5.375</v>
      </c>
      <c r="F500" s="58">
        <f>Rendimenti!D57</f>
        <v>96.8</v>
      </c>
      <c r="G500" s="8">
        <f aca="true" t="shared" si="244" ref="G500:G511">E500*_XLL.FRAZIONE.ANNO(D500,A500,1)</f>
        <v>2.267808219178082</v>
      </c>
      <c r="H500" s="6">
        <f aca="true" t="shared" si="245" ref="H500:H511">G500*0.125</f>
        <v>0.28347602739726024</v>
      </c>
      <c r="I500" s="6">
        <f>G500*0.2</f>
        <v>0.4535616438356164</v>
      </c>
      <c r="J500" s="6">
        <f>G500-H500</f>
        <v>1.9843321917808217</v>
      </c>
      <c r="K500" s="6">
        <f>G500-I500</f>
        <v>1.8142465753424655</v>
      </c>
      <c r="L500" s="6">
        <f>(100-T500)*X500/W500</f>
        <v>0.3362529658696867</v>
      </c>
      <c r="M500" s="6">
        <f>L500*0.125</f>
        <v>0.04203162073371084</v>
      </c>
      <c r="N500" s="6">
        <f>L500*0.2</f>
        <v>0.06725059317393735</v>
      </c>
      <c r="O500" s="6">
        <f>-(F500+G500)</f>
        <v>-99.06780821917808</v>
      </c>
      <c r="P500" s="6">
        <f>-(F500+J500-M500)</f>
        <v>-98.74230057104711</v>
      </c>
      <c r="Q500" s="6">
        <f>-(F500+K500-N500)</f>
        <v>-98.54699598216853</v>
      </c>
      <c r="T500" s="4">
        <v>99.07</v>
      </c>
      <c r="U500" s="1">
        <v>38015</v>
      </c>
      <c r="V500" s="1">
        <v>43494</v>
      </c>
      <c r="W500" s="9">
        <f>V500-U500</f>
        <v>5479</v>
      </c>
      <c r="X500" s="9">
        <f>A500-U500</f>
        <v>1981</v>
      </c>
    </row>
    <row r="501" spans="1:17" ht="11.25">
      <c r="A501" s="1">
        <v>40207</v>
      </c>
      <c r="B501" s="84" t="s">
        <v>155</v>
      </c>
      <c r="C501" t="s">
        <v>12</v>
      </c>
      <c r="D501" s="1">
        <f>D500</f>
        <v>39842</v>
      </c>
      <c r="E501" s="3">
        <v>5.375</v>
      </c>
      <c r="G501" s="8">
        <f t="shared" si="244"/>
        <v>5.375</v>
      </c>
      <c r="H501" s="6">
        <f t="shared" si="245"/>
        <v>0.671875</v>
      </c>
      <c r="I501" s="6">
        <f>G501*0.2</f>
        <v>1.075</v>
      </c>
      <c r="J501" s="6">
        <f>G501-H501</f>
        <v>4.703125</v>
      </c>
      <c r="K501" s="6">
        <f>G501-I501</f>
        <v>4.3</v>
      </c>
      <c r="O501" s="6">
        <f>F501+G501</f>
        <v>5.375</v>
      </c>
      <c r="P501" s="6">
        <f>F501+J501-M501</f>
        <v>4.703125</v>
      </c>
      <c r="Q501" s="6">
        <f>F501+K501-N501</f>
        <v>4.3</v>
      </c>
    </row>
    <row r="502" spans="1:17" ht="11.25">
      <c r="A502" s="1">
        <v>40572</v>
      </c>
      <c r="B502" s="84" t="s">
        <v>155</v>
      </c>
      <c r="C502" t="s">
        <v>12</v>
      </c>
      <c r="D502" s="1">
        <f>A501</f>
        <v>40207</v>
      </c>
      <c r="E502" s="3">
        <v>5.375</v>
      </c>
      <c r="G502" s="8">
        <f t="shared" si="244"/>
        <v>5.375</v>
      </c>
      <c r="H502" s="6">
        <f t="shared" si="245"/>
        <v>0.671875</v>
      </c>
      <c r="I502" s="6">
        <f>G502*0.2</f>
        <v>1.075</v>
      </c>
      <c r="J502" s="6">
        <f>G502-H502</f>
        <v>4.703125</v>
      </c>
      <c r="K502" s="6">
        <f>G502-I502</f>
        <v>4.3</v>
      </c>
      <c r="O502" s="6">
        <f>F502+G502</f>
        <v>5.375</v>
      </c>
      <c r="P502" s="6">
        <f>F502+J502-M502</f>
        <v>4.703125</v>
      </c>
      <c r="Q502" s="6">
        <f>F502+K502-N502</f>
        <v>4.3</v>
      </c>
    </row>
    <row r="503" spans="1:17" ht="11.25">
      <c r="A503" s="1">
        <v>40937</v>
      </c>
      <c r="B503" s="84" t="s">
        <v>155</v>
      </c>
      <c r="C503" t="s">
        <v>12</v>
      </c>
      <c r="D503" s="1">
        <f>A502</f>
        <v>40572</v>
      </c>
      <c r="E503" s="3">
        <v>5.375</v>
      </c>
      <c r="G503" s="8">
        <f t="shared" si="244"/>
        <v>5.375</v>
      </c>
      <c r="H503" s="6">
        <f t="shared" si="245"/>
        <v>0.671875</v>
      </c>
      <c r="I503" s="6">
        <f>G503*0.2</f>
        <v>1.075</v>
      </c>
      <c r="J503" s="6">
        <f>G503-H503</f>
        <v>4.703125</v>
      </c>
      <c r="K503" s="6">
        <f>G503-I503</f>
        <v>4.3</v>
      </c>
      <c r="O503" s="6">
        <f>F503+G503</f>
        <v>5.375</v>
      </c>
      <c r="P503" s="6">
        <f>F503+J503-M503</f>
        <v>4.703125</v>
      </c>
      <c r="Q503" s="6">
        <f>F503+K503-N503</f>
        <v>4.3</v>
      </c>
    </row>
    <row r="504" spans="1:17" ht="11.25">
      <c r="A504" s="1">
        <v>41303</v>
      </c>
      <c r="B504" s="84" t="s">
        <v>155</v>
      </c>
      <c r="C504" t="s">
        <v>12</v>
      </c>
      <c r="D504" s="1">
        <f aca="true" t="shared" si="246" ref="D504:D510">A503</f>
        <v>40937</v>
      </c>
      <c r="E504" s="3">
        <v>5.375</v>
      </c>
      <c r="G504" s="8">
        <f t="shared" si="244"/>
        <v>5.375</v>
      </c>
      <c r="H504" s="6">
        <f t="shared" si="245"/>
        <v>0.671875</v>
      </c>
      <c r="I504" s="6">
        <f aca="true" t="shared" si="247" ref="I504:I510">G504*0.2</f>
        <v>1.075</v>
      </c>
      <c r="J504" s="6">
        <f aca="true" t="shared" si="248" ref="J504:J510">G504-H504</f>
        <v>4.703125</v>
      </c>
      <c r="K504" s="6">
        <f aca="true" t="shared" si="249" ref="K504:K510">G504-I504</f>
        <v>4.3</v>
      </c>
      <c r="O504" s="6">
        <f aca="true" t="shared" si="250" ref="O504:O510">F504+G504</f>
        <v>5.375</v>
      </c>
      <c r="P504" s="6">
        <f aca="true" t="shared" si="251" ref="P504:P510">F504+J504-M504</f>
        <v>4.703125</v>
      </c>
      <c r="Q504" s="6">
        <f aca="true" t="shared" si="252" ref="Q504:Q510">F504+K504-N504</f>
        <v>4.3</v>
      </c>
    </row>
    <row r="505" spans="1:17" ht="11.25">
      <c r="A505" s="1">
        <v>41668</v>
      </c>
      <c r="B505" s="84" t="s">
        <v>155</v>
      </c>
      <c r="C505" t="s">
        <v>12</v>
      </c>
      <c r="D505" s="1">
        <f t="shared" si="246"/>
        <v>41303</v>
      </c>
      <c r="E505" s="3">
        <v>5.375</v>
      </c>
      <c r="G505" s="8">
        <f t="shared" si="244"/>
        <v>5.375</v>
      </c>
      <c r="H505" s="6">
        <f t="shared" si="245"/>
        <v>0.671875</v>
      </c>
      <c r="I505" s="6">
        <f t="shared" si="247"/>
        <v>1.075</v>
      </c>
      <c r="J505" s="6">
        <f t="shared" si="248"/>
        <v>4.703125</v>
      </c>
      <c r="K505" s="6">
        <f t="shared" si="249"/>
        <v>4.3</v>
      </c>
      <c r="O505" s="6">
        <f t="shared" si="250"/>
        <v>5.375</v>
      </c>
      <c r="P505" s="6">
        <f t="shared" si="251"/>
        <v>4.703125</v>
      </c>
      <c r="Q505" s="6">
        <f t="shared" si="252"/>
        <v>4.3</v>
      </c>
    </row>
    <row r="506" spans="1:17" ht="11.25">
      <c r="A506" s="1">
        <v>42033</v>
      </c>
      <c r="B506" s="84" t="s">
        <v>155</v>
      </c>
      <c r="C506" t="s">
        <v>12</v>
      </c>
      <c r="D506" s="1">
        <f t="shared" si="246"/>
        <v>41668</v>
      </c>
      <c r="E506" s="3">
        <v>5.375</v>
      </c>
      <c r="G506" s="8">
        <f t="shared" si="244"/>
        <v>5.375</v>
      </c>
      <c r="H506" s="6">
        <f t="shared" si="245"/>
        <v>0.671875</v>
      </c>
      <c r="I506" s="6">
        <f t="shared" si="247"/>
        <v>1.075</v>
      </c>
      <c r="J506" s="6">
        <f t="shared" si="248"/>
        <v>4.703125</v>
      </c>
      <c r="K506" s="6">
        <f t="shared" si="249"/>
        <v>4.3</v>
      </c>
      <c r="O506" s="6">
        <f t="shared" si="250"/>
        <v>5.375</v>
      </c>
      <c r="P506" s="6">
        <f t="shared" si="251"/>
        <v>4.703125</v>
      </c>
      <c r="Q506" s="6">
        <f t="shared" si="252"/>
        <v>4.3</v>
      </c>
    </row>
    <row r="507" spans="1:17" ht="11.25">
      <c r="A507" s="1">
        <v>42398</v>
      </c>
      <c r="B507" s="84" t="s">
        <v>155</v>
      </c>
      <c r="C507" t="s">
        <v>12</v>
      </c>
      <c r="D507" s="1">
        <f t="shared" si="246"/>
        <v>42033</v>
      </c>
      <c r="E507" s="3">
        <v>5.375</v>
      </c>
      <c r="G507" s="8">
        <f t="shared" si="244"/>
        <v>5.375</v>
      </c>
      <c r="H507" s="6">
        <f t="shared" si="245"/>
        <v>0.671875</v>
      </c>
      <c r="I507" s="6">
        <f t="shared" si="247"/>
        <v>1.075</v>
      </c>
      <c r="J507" s="6">
        <f t="shared" si="248"/>
        <v>4.703125</v>
      </c>
      <c r="K507" s="6">
        <f t="shared" si="249"/>
        <v>4.3</v>
      </c>
      <c r="O507" s="6">
        <f t="shared" si="250"/>
        <v>5.375</v>
      </c>
      <c r="P507" s="6">
        <f t="shared" si="251"/>
        <v>4.703125</v>
      </c>
      <c r="Q507" s="6">
        <f t="shared" si="252"/>
        <v>4.3</v>
      </c>
    </row>
    <row r="508" spans="1:17" ht="11.25">
      <c r="A508" s="1">
        <v>42764</v>
      </c>
      <c r="B508" s="84" t="s">
        <v>155</v>
      </c>
      <c r="C508" t="s">
        <v>12</v>
      </c>
      <c r="D508" s="1">
        <f t="shared" si="246"/>
        <v>42398</v>
      </c>
      <c r="E508" s="3">
        <v>5.375</v>
      </c>
      <c r="G508" s="8">
        <f t="shared" si="244"/>
        <v>5.375</v>
      </c>
      <c r="H508" s="6">
        <f t="shared" si="245"/>
        <v>0.671875</v>
      </c>
      <c r="I508" s="6">
        <f t="shared" si="247"/>
        <v>1.075</v>
      </c>
      <c r="J508" s="6">
        <f t="shared" si="248"/>
        <v>4.703125</v>
      </c>
      <c r="K508" s="6">
        <f t="shared" si="249"/>
        <v>4.3</v>
      </c>
      <c r="O508" s="6">
        <f t="shared" si="250"/>
        <v>5.375</v>
      </c>
      <c r="P508" s="6">
        <f t="shared" si="251"/>
        <v>4.703125</v>
      </c>
      <c r="Q508" s="6">
        <f t="shared" si="252"/>
        <v>4.3</v>
      </c>
    </row>
    <row r="509" spans="1:17" ht="11.25">
      <c r="A509" s="1">
        <v>43129</v>
      </c>
      <c r="B509" s="84" t="s">
        <v>155</v>
      </c>
      <c r="C509" t="s">
        <v>12</v>
      </c>
      <c r="D509" s="1">
        <f t="shared" si="246"/>
        <v>42764</v>
      </c>
      <c r="E509" s="3">
        <v>5.375</v>
      </c>
      <c r="G509" s="8">
        <f t="shared" si="244"/>
        <v>5.375</v>
      </c>
      <c r="H509" s="6">
        <f t="shared" si="245"/>
        <v>0.671875</v>
      </c>
      <c r="I509" s="6">
        <f t="shared" si="247"/>
        <v>1.075</v>
      </c>
      <c r="J509" s="6">
        <f t="shared" si="248"/>
        <v>4.703125</v>
      </c>
      <c r="K509" s="6">
        <f t="shared" si="249"/>
        <v>4.3</v>
      </c>
      <c r="O509" s="6">
        <f t="shared" si="250"/>
        <v>5.375</v>
      </c>
      <c r="P509" s="6">
        <f t="shared" si="251"/>
        <v>4.703125</v>
      </c>
      <c r="Q509" s="6">
        <f t="shared" si="252"/>
        <v>4.3</v>
      </c>
    </row>
    <row r="510" spans="1:17" ht="11.25">
      <c r="A510" s="1">
        <v>43494</v>
      </c>
      <c r="B510" s="84" t="s">
        <v>155</v>
      </c>
      <c r="C510" t="s">
        <v>12</v>
      </c>
      <c r="D510" s="1">
        <f t="shared" si="246"/>
        <v>43129</v>
      </c>
      <c r="E510" s="3">
        <v>5.375</v>
      </c>
      <c r="G510" s="8">
        <f t="shared" si="244"/>
        <v>5.375</v>
      </c>
      <c r="H510" s="6">
        <f t="shared" si="245"/>
        <v>0.671875</v>
      </c>
      <c r="I510" s="6">
        <f t="shared" si="247"/>
        <v>1.075</v>
      </c>
      <c r="J510" s="6">
        <f t="shared" si="248"/>
        <v>4.703125</v>
      </c>
      <c r="K510" s="6">
        <f t="shared" si="249"/>
        <v>4.3</v>
      </c>
      <c r="O510" s="6">
        <f t="shared" si="250"/>
        <v>5.375</v>
      </c>
      <c r="P510" s="6">
        <f t="shared" si="251"/>
        <v>4.703125</v>
      </c>
      <c r="Q510" s="6">
        <f t="shared" si="252"/>
        <v>4.3</v>
      </c>
    </row>
    <row r="511" spans="1:24" ht="11.25">
      <c r="A511" s="1">
        <v>43494</v>
      </c>
      <c r="B511" s="84" t="s">
        <v>155</v>
      </c>
      <c r="C511" t="s">
        <v>13</v>
      </c>
      <c r="F511" s="4">
        <v>100</v>
      </c>
      <c r="G511" s="8">
        <f t="shared" si="244"/>
        <v>0</v>
      </c>
      <c r="H511" s="6">
        <f t="shared" si="245"/>
        <v>0</v>
      </c>
      <c r="I511" s="6">
        <f>G511*0.2</f>
        <v>0</v>
      </c>
      <c r="J511" s="6">
        <f>G511-H511</f>
        <v>0</v>
      </c>
      <c r="K511" s="6">
        <f>G511-I511</f>
        <v>0</v>
      </c>
      <c r="L511" s="6">
        <f>(100-T511)*X511/W511</f>
        <v>0.9300000000000068</v>
      </c>
      <c r="M511" s="6">
        <f>L511*0.125</f>
        <v>0.11625000000000085</v>
      </c>
      <c r="N511" s="6">
        <f>L511*0.2</f>
        <v>0.1860000000000014</v>
      </c>
      <c r="O511" s="6">
        <f>F511+G511</f>
        <v>100</v>
      </c>
      <c r="P511" s="6">
        <f>F511+J511-M511</f>
        <v>99.88374999999999</v>
      </c>
      <c r="Q511" s="6">
        <f>F511+K511-N511</f>
        <v>99.814</v>
      </c>
      <c r="T511" s="4">
        <f>T500</f>
        <v>99.07</v>
      </c>
      <c r="U511" s="1">
        <v>38015</v>
      </c>
      <c r="V511" s="1">
        <v>43494</v>
      </c>
      <c r="W511" s="9">
        <f>V511-U511</f>
        <v>5479</v>
      </c>
      <c r="X511" s="9">
        <f>A511-U511</f>
        <v>5479</v>
      </c>
    </row>
    <row r="512" spans="1:2" ht="12" thickBot="1">
      <c r="A512" s="1"/>
      <c r="B512" s="84"/>
    </row>
    <row r="513" spans="2:18" ht="12" thickBot="1">
      <c r="B513" s="84"/>
      <c r="O513" s="18">
        <f>_XLL.TIR.X(O500:O511,A500:A511,1)*100</f>
        <v>5.811620131134987</v>
      </c>
      <c r="P513" s="19">
        <f>_XLL.TIR.X(P500:P511,$A$500:$A$511,1)*100</f>
        <v>5.123407766222954</v>
      </c>
      <c r="Q513" s="19">
        <f>_XLL.TIR.X(Q500:Q511,$A$500:$A$511,1)*100</f>
        <v>4.710013046860695</v>
      </c>
      <c r="R513" s="20">
        <f>_XLL.DURATA.M(A500,A511,E510/100,O513/100,1,1)</f>
        <v>7.116833272467647</v>
      </c>
    </row>
    <row r="515" spans="1:24" ht="11.25">
      <c r="A515" s="1">
        <f>Rendimenti!C5</f>
        <v>39996</v>
      </c>
      <c r="B515" s="84" t="s">
        <v>158</v>
      </c>
      <c r="C515" t="s">
        <v>11</v>
      </c>
      <c r="D515" s="1">
        <v>39837</v>
      </c>
      <c r="E515" s="3">
        <v>7.75</v>
      </c>
      <c r="F515" s="58">
        <f>Rendimenti!D58</f>
        <v>102.32</v>
      </c>
      <c r="G515" s="8">
        <f aca="true" t="shared" si="253" ref="G515:G540">E515*_XLL.FRAZIONE.ANNO(D515,A515,1)</f>
        <v>3.3760273972602737</v>
      </c>
      <c r="H515" s="6">
        <f aca="true" t="shared" si="254" ref="H515:H540">G515*0.125</f>
        <v>0.4220034246575342</v>
      </c>
      <c r="I515" s="6">
        <f aca="true" t="shared" si="255" ref="I515:I525">G515*0.2</f>
        <v>0.6752054794520548</v>
      </c>
      <c r="J515" s="6">
        <f aca="true" t="shared" si="256" ref="J515:J525">G515-H515</f>
        <v>2.9540239726027395</v>
      </c>
      <c r="K515" s="6">
        <f aca="true" t="shared" si="257" ref="K515:K525">G515-I515</f>
        <v>2.700821917808219</v>
      </c>
      <c r="L515" s="6">
        <f>(100-T515)*X515/W515</f>
        <v>0.3778162985946331</v>
      </c>
      <c r="M515" s="6">
        <f>L515*0.125</f>
        <v>0.04722703732432914</v>
      </c>
      <c r="N515" s="6">
        <f>L515*0.2</f>
        <v>0.07556325971892663</v>
      </c>
      <c r="O515" s="6">
        <f>-(F515+G515)</f>
        <v>-105.69602739726027</v>
      </c>
      <c r="P515" s="6">
        <f>-(F515+J515-M515)</f>
        <v>-105.2267969352784</v>
      </c>
      <c r="Q515" s="6">
        <f>-(F515+K515-N515)</f>
        <v>-104.94525865808927</v>
      </c>
      <c r="T515" s="4">
        <v>98.239</v>
      </c>
      <c r="U515" s="1">
        <v>37645</v>
      </c>
      <c r="V515" s="1">
        <v>48603</v>
      </c>
      <c r="W515" s="9">
        <f>V515-U515</f>
        <v>10958</v>
      </c>
      <c r="X515" s="9">
        <f>A515-U515</f>
        <v>2351</v>
      </c>
    </row>
    <row r="516" spans="1:17" ht="11.25">
      <c r="A516" s="1">
        <v>40202</v>
      </c>
      <c r="B516" s="84" t="s">
        <v>158</v>
      </c>
      <c r="C516" t="s">
        <v>12</v>
      </c>
      <c r="D516" s="1">
        <f>D515</f>
        <v>39837</v>
      </c>
      <c r="E516" s="3">
        <v>7.75</v>
      </c>
      <c r="G516" s="8">
        <f t="shared" si="253"/>
        <v>7.75</v>
      </c>
      <c r="H516" s="6">
        <f t="shared" si="254"/>
        <v>0.96875</v>
      </c>
      <c r="I516" s="6">
        <f t="shared" si="255"/>
        <v>1.55</v>
      </c>
      <c r="J516" s="6">
        <f t="shared" si="256"/>
        <v>6.78125</v>
      </c>
      <c r="K516" s="6">
        <f t="shared" si="257"/>
        <v>6.2</v>
      </c>
      <c r="O516" s="6">
        <f aca="true" t="shared" si="258" ref="O516:O525">F516+G516</f>
        <v>7.75</v>
      </c>
      <c r="P516" s="6">
        <f aca="true" t="shared" si="259" ref="P516:P525">F516+J516-M516</f>
        <v>6.78125</v>
      </c>
      <c r="Q516" s="6">
        <f aca="true" t="shared" si="260" ref="Q516:Q525">F516+K516-N516</f>
        <v>6.2</v>
      </c>
    </row>
    <row r="517" spans="1:17" ht="11.25">
      <c r="A517" s="1">
        <v>40567</v>
      </c>
      <c r="B517" s="84" t="s">
        <v>158</v>
      </c>
      <c r="C517" t="s">
        <v>12</v>
      </c>
      <c r="D517" s="1">
        <f aca="true" t="shared" si="261" ref="D517:D525">A516</f>
        <v>40202</v>
      </c>
      <c r="E517" s="3">
        <v>7.75</v>
      </c>
      <c r="G517" s="8">
        <f t="shared" si="253"/>
        <v>7.75</v>
      </c>
      <c r="H517" s="6">
        <f t="shared" si="254"/>
        <v>0.96875</v>
      </c>
      <c r="I517" s="6">
        <f t="shared" si="255"/>
        <v>1.55</v>
      </c>
      <c r="J517" s="6">
        <f t="shared" si="256"/>
        <v>6.78125</v>
      </c>
      <c r="K517" s="6">
        <f t="shared" si="257"/>
        <v>6.2</v>
      </c>
      <c r="O517" s="6">
        <f t="shared" si="258"/>
        <v>7.75</v>
      </c>
      <c r="P517" s="6">
        <f t="shared" si="259"/>
        <v>6.78125</v>
      </c>
      <c r="Q517" s="6">
        <f t="shared" si="260"/>
        <v>6.2</v>
      </c>
    </row>
    <row r="518" spans="1:17" ht="11.25">
      <c r="A518" s="1">
        <v>40932</v>
      </c>
      <c r="B518" s="84" t="s">
        <v>158</v>
      </c>
      <c r="C518" t="s">
        <v>12</v>
      </c>
      <c r="D518" s="1">
        <f t="shared" si="261"/>
        <v>40567</v>
      </c>
      <c r="E518" s="3">
        <v>7.75</v>
      </c>
      <c r="G518" s="8">
        <f t="shared" si="253"/>
        <v>7.75</v>
      </c>
      <c r="H518" s="6">
        <f t="shared" si="254"/>
        <v>0.96875</v>
      </c>
      <c r="I518" s="6">
        <f t="shared" si="255"/>
        <v>1.55</v>
      </c>
      <c r="J518" s="6">
        <f t="shared" si="256"/>
        <v>6.78125</v>
      </c>
      <c r="K518" s="6">
        <f t="shared" si="257"/>
        <v>6.2</v>
      </c>
      <c r="O518" s="6">
        <f t="shared" si="258"/>
        <v>7.75</v>
      </c>
      <c r="P518" s="6">
        <f t="shared" si="259"/>
        <v>6.78125</v>
      </c>
      <c r="Q518" s="6">
        <f t="shared" si="260"/>
        <v>6.2</v>
      </c>
    </row>
    <row r="519" spans="1:17" ht="11.25">
      <c r="A519" s="1">
        <v>41298</v>
      </c>
      <c r="B519" s="84" t="s">
        <v>158</v>
      </c>
      <c r="C519" t="s">
        <v>12</v>
      </c>
      <c r="D519" s="1">
        <f t="shared" si="261"/>
        <v>40932</v>
      </c>
      <c r="E519" s="3">
        <v>7.75</v>
      </c>
      <c r="G519" s="8">
        <f t="shared" si="253"/>
        <v>7.75</v>
      </c>
      <c r="H519" s="6">
        <f t="shared" si="254"/>
        <v>0.96875</v>
      </c>
      <c r="I519" s="6">
        <f t="shared" si="255"/>
        <v>1.55</v>
      </c>
      <c r="J519" s="6">
        <f t="shared" si="256"/>
        <v>6.78125</v>
      </c>
      <c r="K519" s="6">
        <f t="shared" si="257"/>
        <v>6.2</v>
      </c>
      <c r="O519" s="6">
        <f t="shared" si="258"/>
        <v>7.75</v>
      </c>
      <c r="P519" s="6">
        <f t="shared" si="259"/>
        <v>6.78125</v>
      </c>
      <c r="Q519" s="6">
        <f t="shared" si="260"/>
        <v>6.2</v>
      </c>
    </row>
    <row r="520" spans="1:17" ht="11.25">
      <c r="A520" s="1">
        <v>41663</v>
      </c>
      <c r="B520" s="84" t="s">
        <v>158</v>
      </c>
      <c r="C520" t="s">
        <v>12</v>
      </c>
      <c r="D520" s="1">
        <f t="shared" si="261"/>
        <v>41298</v>
      </c>
      <c r="E520" s="3">
        <v>7.75</v>
      </c>
      <c r="G520" s="8">
        <f t="shared" si="253"/>
        <v>7.75</v>
      </c>
      <c r="H520" s="6">
        <f t="shared" si="254"/>
        <v>0.96875</v>
      </c>
      <c r="I520" s="6">
        <f t="shared" si="255"/>
        <v>1.55</v>
      </c>
      <c r="J520" s="6">
        <f t="shared" si="256"/>
        <v>6.78125</v>
      </c>
      <c r="K520" s="6">
        <f t="shared" si="257"/>
        <v>6.2</v>
      </c>
      <c r="O520" s="6">
        <f t="shared" si="258"/>
        <v>7.75</v>
      </c>
      <c r="P520" s="6">
        <f t="shared" si="259"/>
        <v>6.78125</v>
      </c>
      <c r="Q520" s="6">
        <f t="shared" si="260"/>
        <v>6.2</v>
      </c>
    </row>
    <row r="521" spans="1:17" ht="11.25">
      <c r="A521" s="1">
        <v>42028</v>
      </c>
      <c r="B521" s="84" t="s">
        <v>158</v>
      </c>
      <c r="C521" t="s">
        <v>12</v>
      </c>
      <c r="D521" s="1">
        <f t="shared" si="261"/>
        <v>41663</v>
      </c>
      <c r="E521" s="3">
        <v>7.75</v>
      </c>
      <c r="G521" s="8">
        <f t="shared" si="253"/>
        <v>7.75</v>
      </c>
      <c r="H521" s="6">
        <f t="shared" si="254"/>
        <v>0.96875</v>
      </c>
      <c r="I521" s="6">
        <f t="shared" si="255"/>
        <v>1.55</v>
      </c>
      <c r="J521" s="6">
        <f t="shared" si="256"/>
        <v>6.78125</v>
      </c>
      <c r="K521" s="6">
        <f t="shared" si="257"/>
        <v>6.2</v>
      </c>
      <c r="O521" s="6">
        <f t="shared" si="258"/>
        <v>7.75</v>
      </c>
      <c r="P521" s="6">
        <f t="shared" si="259"/>
        <v>6.78125</v>
      </c>
      <c r="Q521" s="6">
        <f t="shared" si="260"/>
        <v>6.2</v>
      </c>
    </row>
    <row r="522" spans="1:17" ht="11.25">
      <c r="A522" s="1">
        <v>42393</v>
      </c>
      <c r="B522" s="84" t="s">
        <v>158</v>
      </c>
      <c r="C522" t="s">
        <v>12</v>
      </c>
      <c r="D522" s="1">
        <f t="shared" si="261"/>
        <v>42028</v>
      </c>
      <c r="E522" s="3">
        <v>7.75</v>
      </c>
      <c r="G522" s="8">
        <f t="shared" si="253"/>
        <v>7.75</v>
      </c>
      <c r="H522" s="6">
        <f t="shared" si="254"/>
        <v>0.96875</v>
      </c>
      <c r="I522" s="6">
        <f t="shared" si="255"/>
        <v>1.55</v>
      </c>
      <c r="J522" s="6">
        <f t="shared" si="256"/>
        <v>6.78125</v>
      </c>
      <c r="K522" s="6">
        <f t="shared" si="257"/>
        <v>6.2</v>
      </c>
      <c r="O522" s="6">
        <f t="shared" si="258"/>
        <v>7.75</v>
      </c>
      <c r="P522" s="6">
        <f t="shared" si="259"/>
        <v>6.78125</v>
      </c>
      <c r="Q522" s="6">
        <f t="shared" si="260"/>
        <v>6.2</v>
      </c>
    </row>
    <row r="523" spans="1:17" ht="11.25">
      <c r="A523" s="1">
        <v>42759</v>
      </c>
      <c r="B523" s="84" t="s">
        <v>158</v>
      </c>
      <c r="C523" t="s">
        <v>12</v>
      </c>
      <c r="D523" s="1">
        <f t="shared" si="261"/>
        <v>42393</v>
      </c>
      <c r="E523" s="3">
        <v>7.75</v>
      </c>
      <c r="G523" s="8">
        <f t="shared" si="253"/>
        <v>7.75</v>
      </c>
      <c r="H523" s="6">
        <f t="shared" si="254"/>
        <v>0.96875</v>
      </c>
      <c r="I523" s="6">
        <f t="shared" si="255"/>
        <v>1.55</v>
      </c>
      <c r="J523" s="6">
        <f t="shared" si="256"/>
        <v>6.78125</v>
      </c>
      <c r="K523" s="6">
        <f t="shared" si="257"/>
        <v>6.2</v>
      </c>
      <c r="O523" s="6">
        <f t="shared" si="258"/>
        <v>7.75</v>
      </c>
      <c r="P523" s="6">
        <f t="shared" si="259"/>
        <v>6.78125</v>
      </c>
      <c r="Q523" s="6">
        <f t="shared" si="260"/>
        <v>6.2</v>
      </c>
    </row>
    <row r="524" spans="1:17" ht="11.25">
      <c r="A524" s="1">
        <v>43124</v>
      </c>
      <c r="B524" s="84" t="s">
        <v>158</v>
      </c>
      <c r="C524" t="s">
        <v>12</v>
      </c>
      <c r="D524" s="1">
        <f t="shared" si="261"/>
        <v>42759</v>
      </c>
      <c r="E524" s="3">
        <v>7.75</v>
      </c>
      <c r="G524" s="8">
        <f t="shared" si="253"/>
        <v>7.75</v>
      </c>
      <c r="H524" s="6">
        <f t="shared" si="254"/>
        <v>0.96875</v>
      </c>
      <c r="I524" s="6">
        <f t="shared" si="255"/>
        <v>1.55</v>
      </c>
      <c r="J524" s="6">
        <f t="shared" si="256"/>
        <v>6.78125</v>
      </c>
      <c r="K524" s="6">
        <f t="shared" si="257"/>
        <v>6.2</v>
      </c>
      <c r="O524" s="6">
        <f t="shared" si="258"/>
        <v>7.75</v>
      </c>
      <c r="P524" s="6">
        <f t="shared" si="259"/>
        <v>6.78125</v>
      </c>
      <c r="Q524" s="6">
        <f t="shared" si="260"/>
        <v>6.2</v>
      </c>
    </row>
    <row r="525" spans="1:17" ht="11.25">
      <c r="A525" s="1">
        <v>43489</v>
      </c>
      <c r="B525" s="84" t="s">
        <v>158</v>
      </c>
      <c r="C525" t="s">
        <v>12</v>
      </c>
      <c r="D525" s="1">
        <f t="shared" si="261"/>
        <v>43124</v>
      </c>
      <c r="E525" s="3">
        <v>7.75</v>
      </c>
      <c r="G525" s="8">
        <f t="shared" si="253"/>
        <v>7.75</v>
      </c>
      <c r="H525" s="6">
        <f t="shared" si="254"/>
        <v>0.96875</v>
      </c>
      <c r="I525" s="6">
        <f t="shared" si="255"/>
        <v>1.55</v>
      </c>
      <c r="J525" s="6">
        <f t="shared" si="256"/>
        <v>6.78125</v>
      </c>
      <c r="K525" s="6">
        <f t="shared" si="257"/>
        <v>6.2</v>
      </c>
      <c r="O525" s="6">
        <f t="shared" si="258"/>
        <v>7.75</v>
      </c>
      <c r="P525" s="6">
        <f t="shared" si="259"/>
        <v>6.78125</v>
      </c>
      <c r="Q525" s="6">
        <f t="shared" si="260"/>
        <v>6.2</v>
      </c>
    </row>
    <row r="526" spans="1:17" ht="11.25">
      <c r="A526" s="1">
        <v>43854</v>
      </c>
      <c r="B526" s="84" t="s">
        <v>158</v>
      </c>
      <c r="C526" t="s">
        <v>12</v>
      </c>
      <c r="D526" s="1">
        <f aca="true" t="shared" si="262" ref="D526:D539">A525</f>
        <v>43489</v>
      </c>
      <c r="E526" s="3">
        <v>7.75</v>
      </c>
      <c r="G526" s="8">
        <f t="shared" si="253"/>
        <v>7.75</v>
      </c>
      <c r="H526" s="6">
        <f t="shared" si="254"/>
        <v>0.96875</v>
      </c>
      <c r="I526" s="6">
        <f aca="true" t="shared" si="263" ref="I526:I539">G526*0.2</f>
        <v>1.55</v>
      </c>
      <c r="J526" s="6">
        <f aca="true" t="shared" si="264" ref="J526:J539">G526-H526</f>
        <v>6.78125</v>
      </c>
      <c r="K526" s="6">
        <f aca="true" t="shared" si="265" ref="K526:K539">G526-I526</f>
        <v>6.2</v>
      </c>
      <c r="O526" s="6">
        <f aca="true" t="shared" si="266" ref="O526:O539">F526+G526</f>
        <v>7.75</v>
      </c>
      <c r="P526" s="6">
        <f aca="true" t="shared" si="267" ref="P526:P539">F526+J526-M526</f>
        <v>6.78125</v>
      </c>
      <c r="Q526" s="6">
        <f aca="true" t="shared" si="268" ref="Q526:Q539">F526+K526-N526</f>
        <v>6.2</v>
      </c>
    </row>
    <row r="527" spans="1:17" ht="11.25">
      <c r="A527" s="1">
        <v>44220</v>
      </c>
      <c r="B527" s="84" t="s">
        <v>158</v>
      </c>
      <c r="C527" t="s">
        <v>12</v>
      </c>
      <c r="D527" s="1">
        <f t="shared" si="262"/>
        <v>43854</v>
      </c>
      <c r="E527" s="3">
        <v>7.75</v>
      </c>
      <c r="G527" s="8">
        <f t="shared" si="253"/>
        <v>7.75</v>
      </c>
      <c r="H527" s="6">
        <f t="shared" si="254"/>
        <v>0.96875</v>
      </c>
      <c r="I527" s="6">
        <f t="shared" si="263"/>
        <v>1.55</v>
      </c>
      <c r="J527" s="6">
        <f t="shared" si="264"/>
        <v>6.78125</v>
      </c>
      <c r="K527" s="6">
        <f t="shared" si="265"/>
        <v>6.2</v>
      </c>
      <c r="O527" s="6">
        <f t="shared" si="266"/>
        <v>7.75</v>
      </c>
      <c r="P527" s="6">
        <f t="shared" si="267"/>
        <v>6.78125</v>
      </c>
      <c r="Q527" s="6">
        <f t="shared" si="268"/>
        <v>6.2</v>
      </c>
    </row>
    <row r="528" spans="1:17" ht="11.25">
      <c r="A528" s="1">
        <v>44585</v>
      </c>
      <c r="B528" s="84" t="s">
        <v>158</v>
      </c>
      <c r="C528" t="s">
        <v>12</v>
      </c>
      <c r="D528" s="1">
        <f t="shared" si="262"/>
        <v>44220</v>
      </c>
      <c r="E528" s="3">
        <v>7.75</v>
      </c>
      <c r="G528" s="8">
        <f t="shared" si="253"/>
        <v>7.75</v>
      </c>
      <c r="H528" s="6">
        <f t="shared" si="254"/>
        <v>0.96875</v>
      </c>
      <c r="I528" s="6">
        <f t="shared" si="263"/>
        <v>1.55</v>
      </c>
      <c r="J528" s="6">
        <f t="shared" si="264"/>
        <v>6.78125</v>
      </c>
      <c r="K528" s="6">
        <f t="shared" si="265"/>
        <v>6.2</v>
      </c>
      <c r="O528" s="6">
        <f t="shared" si="266"/>
        <v>7.75</v>
      </c>
      <c r="P528" s="6">
        <f t="shared" si="267"/>
        <v>6.78125</v>
      </c>
      <c r="Q528" s="6">
        <f t="shared" si="268"/>
        <v>6.2</v>
      </c>
    </row>
    <row r="529" spans="1:17" ht="11.25">
      <c r="A529" s="1">
        <v>44950</v>
      </c>
      <c r="B529" s="84" t="s">
        <v>158</v>
      </c>
      <c r="C529" t="s">
        <v>12</v>
      </c>
      <c r="D529" s="1">
        <f t="shared" si="262"/>
        <v>44585</v>
      </c>
      <c r="E529" s="3">
        <v>7.75</v>
      </c>
      <c r="G529" s="8">
        <f t="shared" si="253"/>
        <v>7.75</v>
      </c>
      <c r="H529" s="6">
        <f t="shared" si="254"/>
        <v>0.96875</v>
      </c>
      <c r="I529" s="6">
        <f t="shared" si="263"/>
        <v>1.55</v>
      </c>
      <c r="J529" s="6">
        <f t="shared" si="264"/>
        <v>6.78125</v>
      </c>
      <c r="K529" s="6">
        <f t="shared" si="265"/>
        <v>6.2</v>
      </c>
      <c r="O529" s="6">
        <f t="shared" si="266"/>
        <v>7.75</v>
      </c>
      <c r="P529" s="6">
        <f t="shared" si="267"/>
        <v>6.78125</v>
      </c>
      <c r="Q529" s="6">
        <f t="shared" si="268"/>
        <v>6.2</v>
      </c>
    </row>
    <row r="530" spans="1:17" ht="11.25">
      <c r="A530" s="1">
        <v>45315</v>
      </c>
      <c r="B530" s="84" t="s">
        <v>158</v>
      </c>
      <c r="C530" t="s">
        <v>12</v>
      </c>
      <c r="D530" s="1">
        <f t="shared" si="262"/>
        <v>44950</v>
      </c>
      <c r="E530" s="3">
        <v>7.75</v>
      </c>
      <c r="G530" s="8">
        <f t="shared" si="253"/>
        <v>7.75</v>
      </c>
      <c r="H530" s="6">
        <f t="shared" si="254"/>
        <v>0.96875</v>
      </c>
      <c r="I530" s="6">
        <f t="shared" si="263"/>
        <v>1.55</v>
      </c>
      <c r="J530" s="6">
        <f t="shared" si="264"/>
        <v>6.78125</v>
      </c>
      <c r="K530" s="6">
        <f t="shared" si="265"/>
        <v>6.2</v>
      </c>
      <c r="O530" s="6">
        <f t="shared" si="266"/>
        <v>7.75</v>
      </c>
      <c r="P530" s="6">
        <f t="shared" si="267"/>
        <v>6.78125</v>
      </c>
      <c r="Q530" s="6">
        <f t="shared" si="268"/>
        <v>6.2</v>
      </c>
    </row>
    <row r="531" spans="1:17" ht="11.25">
      <c r="A531" s="1">
        <v>45681</v>
      </c>
      <c r="B531" s="84" t="s">
        <v>158</v>
      </c>
      <c r="C531" t="s">
        <v>12</v>
      </c>
      <c r="D531" s="1">
        <f t="shared" si="262"/>
        <v>45315</v>
      </c>
      <c r="E531" s="3">
        <v>7.75</v>
      </c>
      <c r="G531" s="8">
        <f t="shared" si="253"/>
        <v>7.75</v>
      </c>
      <c r="H531" s="6">
        <f t="shared" si="254"/>
        <v>0.96875</v>
      </c>
      <c r="I531" s="6">
        <f t="shared" si="263"/>
        <v>1.55</v>
      </c>
      <c r="J531" s="6">
        <f t="shared" si="264"/>
        <v>6.78125</v>
      </c>
      <c r="K531" s="6">
        <f t="shared" si="265"/>
        <v>6.2</v>
      </c>
      <c r="O531" s="6">
        <f t="shared" si="266"/>
        <v>7.75</v>
      </c>
      <c r="P531" s="6">
        <f t="shared" si="267"/>
        <v>6.78125</v>
      </c>
      <c r="Q531" s="6">
        <f t="shared" si="268"/>
        <v>6.2</v>
      </c>
    </row>
    <row r="532" spans="1:17" ht="11.25">
      <c r="A532" s="1">
        <v>46046</v>
      </c>
      <c r="B532" s="84" t="s">
        <v>158</v>
      </c>
      <c r="C532" t="s">
        <v>12</v>
      </c>
      <c r="D532" s="1">
        <f t="shared" si="262"/>
        <v>45681</v>
      </c>
      <c r="E532" s="3">
        <v>7.75</v>
      </c>
      <c r="G532" s="8">
        <f t="shared" si="253"/>
        <v>7.75</v>
      </c>
      <c r="H532" s="6">
        <f t="shared" si="254"/>
        <v>0.96875</v>
      </c>
      <c r="I532" s="6">
        <f t="shared" si="263"/>
        <v>1.55</v>
      </c>
      <c r="J532" s="6">
        <f t="shared" si="264"/>
        <v>6.78125</v>
      </c>
      <c r="K532" s="6">
        <f t="shared" si="265"/>
        <v>6.2</v>
      </c>
      <c r="O532" s="6">
        <f t="shared" si="266"/>
        <v>7.75</v>
      </c>
      <c r="P532" s="6">
        <f t="shared" si="267"/>
        <v>6.78125</v>
      </c>
      <c r="Q532" s="6">
        <f t="shared" si="268"/>
        <v>6.2</v>
      </c>
    </row>
    <row r="533" spans="1:17" ht="11.25">
      <c r="A533" s="1">
        <v>46411</v>
      </c>
      <c r="B533" s="84" t="s">
        <v>158</v>
      </c>
      <c r="C533" t="s">
        <v>12</v>
      </c>
      <c r="D533" s="1">
        <f t="shared" si="262"/>
        <v>46046</v>
      </c>
      <c r="E533" s="3">
        <v>7.75</v>
      </c>
      <c r="G533" s="8">
        <f t="shared" si="253"/>
        <v>7.75</v>
      </c>
      <c r="H533" s="6">
        <f t="shared" si="254"/>
        <v>0.96875</v>
      </c>
      <c r="I533" s="6">
        <f t="shared" si="263"/>
        <v>1.55</v>
      </c>
      <c r="J533" s="6">
        <f t="shared" si="264"/>
        <v>6.78125</v>
      </c>
      <c r="K533" s="6">
        <f t="shared" si="265"/>
        <v>6.2</v>
      </c>
      <c r="O533" s="6">
        <f t="shared" si="266"/>
        <v>7.75</v>
      </c>
      <c r="P533" s="6">
        <f t="shared" si="267"/>
        <v>6.78125</v>
      </c>
      <c r="Q533" s="6">
        <f t="shared" si="268"/>
        <v>6.2</v>
      </c>
    </row>
    <row r="534" spans="1:17" ht="11.25">
      <c r="A534" s="1">
        <v>46776</v>
      </c>
      <c r="B534" s="84" t="s">
        <v>158</v>
      </c>
      <c r="C534" t="s">
        <v>12</v>
      </c>
      <c r="D534" s="1">
        <f t="shared" si="262"/>
        <v>46411</v>
      </c>
      <c r="E534" s="3">
        <v>7.75</v>
      </c>
      <c r="G534" s="8">
        <f t="shared" si="253"/>
        <v>7.75</v>
      </c>
      <c r="H534" s="6">
        <f t="shared" si="254"/>
        <v>0.96875</v>
      </c>
      <c r="I534" s="6">
        <f t="shared" si="263"/>
        <v>1.55</v>
      </c>
      <c r="J534" s="6">
        <f t="shared" si="264"/>
        <v>6.78125</v>
      </c>
      <c r="K534" s="6">
        <f t="shared" si="265"/>
        <v>6.2</v>
      </c>
      <c r="O534" s="6">
        <f t="shared" si="266"/>
        <v>7.75</v>
      </c>
      <c r="P534" s="6">
        <f t="shared" si="267"/>
        <v>6.78125</v>
      </c>
      <c r="Q534" s="6">
        <f t="shared" si="268"/>
        <v>6.2</v>
      </c>
    </row>
    <row r="535" spans="1:17" ht="11.25">
      <c r="A535" s="1">
        <v>47142</v>
      </c>
      <c r="B535" s="84" t="s">
        <v>158</v>
      </c>
      <c r="C535" t="s">
        <v>12</v>
      </c>
      <c r="D535" s="1">
        <f t="shared" si="262"/>
        <v>46776</v>
      </c>
      <c r="E535" s="3">
        <v>7.75</v>
      </c>
      <c r="G535" s="8">
        <f t="shared" si="253"/>
        <v>7.75</v>
      </c>
      <c r="H535" s="6">
        <f t="shared" si="254"/>
        <v>0.96875</v>
      </c>
      <c r="I535" s="6">
        <f t="shared" si="263"/>
        <v>1.55</v>
      </c>
      <c r="J535" s="6">
        <f t="shared" si="264"/>
        <v>6.78125</v>
      </c>
      <c r="K535" s="6">
        <f t="shared" si="265"/>
        <v>6.2</v>
      </c>
      <c r="O535" s="6">
        <f t="shared" si="266"/>
        <v>7.75</v>
      </c>
      <c r="P535" s="6">
        <f t="shared" si="267"/>
        <v>6.78125</v>
      </c>
      <c r="Q535" s="6">
        <f t="shared" si="268"/>
        <v>6.2</v>
      </c>
    </row>
    <row r="536" spans="1:17" ht="11.25">
      <c r="A536" s="1">
        <v>47507</v>
      </c>
      <c r="B536" s="84" t="s">
        <v>158</v>
      </c>
      <c r="C536" t="s">
        <v>12</v>
      </c>
      <c r="D536" s="1">
        <f t="shared" si="262"/>
        <v>47142</v>
      </c>
      <c r="E536" s="3">
        <v>7.75</v>
      </c>
      <c r="G536" s="8">
        <f t="shared" si="253"/>
        <v>7.75</v>
      </c>
      <c r="H536" s="6">
        <f t="shared" si="254"/>
        <v>0.96875</v>
      </c>
      <c r="I536" s="6">
        <f t="shared" si="263"/>
        <v>1.55</v>
      </c>
      <c r="J536" s="6">
        <f t="shared" si="264"/>
        <v>6.78125</v>
      </c>
      <c r="K536" s="6">
        <f t="shared" si="265"/>
        <v>6.2</v>
      </c>
      <c r="O536" s="6">
        <f t="shared" si="266"/>
        <v>7.75</v>
      </c>
      <c r="P536" s="6">
        <f t="shared" si="267"/>
        <v>6.78125</v>
      </c>
      <c r="Q536" s="6">
        <f t="shared" si="268"/>
        <v>6.2</v>
      </c>
    </row>
    <row r="537" spans="1:17" ht="11.25">
      <c r="A537" s="1">
        <v>47872</v>
      </c>
      <c r="B537" s="84" t="s">
        <v>158</v>
      </c>
      <c r="C537" t="s">
        <v>12</v>
      </c>
      <c r="D537" s="1">
        <f t="shared" si="262"/>
        <v>47507</v>
      </c>
      <c r="E537" s="3">
        <v>7.75</v>
      </c>
      <c r="G537" s="8">
        <f t="shared" si="253"/>
        <v>7.75</v>
      </c>
      <c r="H537" s="6">
        <f t="shared" si="254"/>
        <v>0.96875</v>
      </c>
      <c r="I537" s="6">
        <f t="shared" si="263"/>
        <v>1.55</v>
      </c>
      <c r="J537" s="6">
        <f t="shared" si="264"/>
        <v>6.78125</v>
      </c>
      <c r="K537" s="6">
        <f t="shared" si="265"/>
        <v>6.2</v>
      </c>
      <c r="O537" s="6">
        <f t="shared" si="266"/>
        <v>7.75</v>
      </c>
      <c r="P537" s="6">
        <f t="shared" si="267"/>
        <v>6.78125</v>
      </c>
      <c r="Q537" s="6">
        <f t="shared" si="268"/>
        <v>6.2</v>
      </c>
    </row>
    <row r="538" spans="1:17" ht="11.25">
      <c r="A538" s="1">
        <v>48237</v>
      </c>
      <c r="B538" s="84" t="s">
        <v>158</v>
      </c>
      <c r="C538" t="s">
        <v>12</v>
      </c>
      <c r="D538" s="1">
        <f t="shared" si="262"/>
        <v>47872</v>
      </c>
      <c r="E538" s="3">
        <v>7.75</v>
      </c>
      <c r="G538" s="8">
        <f t="shared" si="253"/>
        <v>7.75</v>
      </c>
      <c r="H538" s="6">
        <f t="shared" si="254"/>
        <v>0.96875</v>
      </c>
      <c r="I538" s="6">
        <f t="shared" si="263"/>
        <v>1.55</v>
      </c>
      <c r="J538" s="6">
        <f t="shared" si="264"/>
        <v>6.78125</v>
      </c>
      <c r="K538" s="6">
        <f t="shared" si="265"/>
        <v>6.2</v>
      </c>
      <c r="O538" s="6">
        <f t="shared" si="266"/>
        <v>7.75</v>
      </c>
      <c r="P538" s="6">
        <f t="shared" si="267"/>
        <v>6.78125</v>
      </c>
      <c r="Q538" s="6">
        <f t="shared" si="268"/>
        <v>6.2</v>
      </c>
    </row>
    <row r="539" spans="1:17" ht="11.25">
      <c r="A539" s="1">
        <v>48603</v>
      </c>
      <c r="B539" s="84" t="s">
        <v>158</v>
      </c>
      <c r="C539" t="s">
        <v>12</v>
      </c>
      <c r="D539" s="1">
        <f t="shared" si="262"/>
        <v>48237</v>
      </c>
      <c r="E539" s="3">
        <v>7.75</v>
      </c>
      <c r="G539" s="8">
        <f t="shared" si="253"/>
        <v>7.75</v>
      </c>
      <c r="H539" s="6">
        <f t="shared" si="254"/>
        <v>0.96875</v>
      </c>
      <c r="I539" s="6">
        <f t="shared" si="263"/>
        <v>1.55</v>
      </c>
      <c r="J539" s="6">
        <f t="shared" si="264"/>
        <v>6.78125</v>
      </c>
      <c r="K539" s="6">
        <f t="shared" si="265"/>
        <v>6.2</v>
      </c>
      <c r="O539" s="6">
        <f t="shared" si="266"/>
        <v>7.75</v>
      </c>
      <c r="P539" s="6">
        <f t="shared" si="267"/>
        <v>6.78125</v>
      </c>
      <c r="Q539" s="6">
        <f t="shared" si="268"/>
        <v>6.2</v>
      </c>
    </row>
    <row r="540" spans="1:24" ht="11.25">
      <c r="A540" s="1">
        <v>48603</v>
      </c>
      <c r="B540" s="84" t="s">
        <v>158</v>
      </c>
      <c r="C540" t="s">
        <v>13</v>
      </c>
      <c r="F540" s="4">
        <v>100</v>
      </c>
      <c r="G540" s="8">
        <f t="shared" si="253"/>
        <v>0</v>
      </c>
      <c r="H540" s="6">
        <f t="shared" si="254"/>
        <v>0</v>
      </c>
      <c r="I540" s="6">
        <f>G540*0.2</f>
        <v>0</v>
      </c>
      <c r="J540" s="6">
        <f>G540-H540</f>
        <v>0</v>
      </c>
      <c r="K540" s="6">
        <f>G540-I540</f>
        <v>0</v>
      </c>
      <c r="L540" s="6">
        <f>(100-T540)*X540/W540</f>
        <v>1.7609999999999957</v>
      </c>
      <c r="M540" s="6">
        <f>L540*0.125</f>
        <v>0.22012499999999946</v>
      </c>
      <c r="N540" s="6">
        <f>L540*0.2</f>
        <v>0.3521999999999992</v>
      </c>
      <c r="O540" s="6">
        <f>F540+G540</f>
        <v>100</v>
      </c>
      <c r="P540" s="6">
        <f>F540+J540-M540</f>
        <v>99.779875</v>
      </c>
      <c r="Q540" s="6">
        <f>F540+K540-N540</f>
        <v>99.6478</v>
      </c>
      <c r="T540" s="4">
        <f>T515</f>
        <v>98.239</v>
      </c>
      <c r="U540" s="1">
        <v>37645</v>
      </c>
      <c r="V540" s="1">
        <v>48603</v>
      </c>
      <c r="W540" s="9">
        <f>V540-U540</f>
        <v>10958</v>
      </c>
      <c r="X540" s="9">
        <f>A540-U540</f>
        <v>10958</v>
      </c>
    </row>
    <row r="541" spans="1:2" ht="12" thickBot="1">
      <c r="A541" s="1"/>
      <c r="B541" s="84"/>
    </row>
    <row r="542" spans="2:18" ht="12" thickBot="1">
      <c r="B542" s="84"/>
      <c r="O542" s="18">
        <f>_XLL.TIR.X(O515:O540,A515:A540,1)*100</f>
        <v>7.525457814335823</v>
      </c>
      <c r="P542" s="19">
        <f>_XLL.TIR.X(P515:P540,$A$515:$A$540,1)*100</f>
        <v>6.57583512365818</v>
      </c>
      <c r="Q542" s="19">
        <f>_XLL.TIR.X(Q515:Q540,$A$515:$A$540,1)*100</f>
        <v>6.00477047264576</v>
      </c>
      <c r="R542" s="20">
        <f>_XLL.DURATA.M(A515,A540,E539/100,O542/100,1,1)</f>
        <v>10.495966971997099</v>
      </c>
    </row>
    <row r="544" spans="1:24" ht="11.25">
      <c r="A544" s="1">
        <f>Rendimenti!C5</f>
        <v>39996</v>
      </c>
      <c r="B544" s="84" t="s">
        <v>176</v>
      </c>
      <c r="C544" t="s">
        <v>11</v>
      </c>
      <c r="D544" s="1">
        <v>39762</v>
      </c>
      <c r="E544" s="3">
        <v>6.625</v>
      </c>
      <c r="F544" s="4">
        <f>Rendimenti!D59</f>
        <v>106.64</v>
      </c>
      <c r="G544" s="8">
        <f>E544*_XLL.FRAZIONE.ANNO(D544,A544,1)</f>
        <v>4.247260273972603</v>
      </c>
      <c r="H544" s="6">
        <f>G544*0.125</f>
        <v>0.5309075342465753</v>
      </c>
      <c r="I544" s="6">
        <f>G544*0.2</f>
        <v>0.8494520547945206</v>
      </c>
      <c r="J544" s="6">
        <f>G544-H544</f>
        <v>3.716352739726027</v>
      </c>
      <c r="K544" s="6">
        <f>G544-I544</f>
        <v>3.3978082191780823</v>
      </c>
      <c r="L544" s="6">
        <f>(100-T544)*X544/W544</f>
        <v>0.7086308871850981</v>
      </c>
      <c r="M544" s="6">
        <f>L544*0.125</f>
        <v>0.08857886089813727</v>
      </c>
      <c r="N544" s="6">
        <f>L544*0.2</f>
        <v>0.14172617743701962</v>
      </c>
      <c r="O544" s="6">
        <f>-(F544+G544)</f>
        <v>-110.8872602739726</v>
      </c>
      <c r="P544" s="6">
        <f>-(F544+J544-M544)</f>
        <v>-110.2677738788279</v>
      </c>
      <c r="Q544" s="6">
        <f>-(F544+K544-N544)</f>
        <v>-109.89608204174107</v>
      </c>
      <c r="T544" s="4">
        <v>99.18</v>
      </c>
      <c r="U544" s="1">
        <v>36840</v>
      </c>
      <c r="V544" s="1">
        <v>40492</v>
      </c>
      <c r="W544" s="9">
        <f>V544-U544</f>
        <v>3652</v>
      </c>
      <c r="X544" s="9">
        <f>A544-U544</f>
        <v>3156</v>
      </c>
    </row>
    <row r="545" spans="1:17" ht="11.25">
      <c r="A545" s="104">
        <v>40127</v>
      </c>
      <c r="B545" s="84" t="s">
        <v>176</v>
      </c>
      <c r="C545" t="s">
        <v>12</v>
      </c>
      <c r="D545" s="1">
        <v>39762</v>
      </c>
      <c r="E545" s="3">
        <v>6.625</v>
      </c>
      <c r="G545" s="8">
        <f>E545*_XLL.FRAZIONE.ANNO(D545,A545,1)</f>
        <v>6.625</v>
      </c>
      <c r="H545" s="6">
        <f>G545*0.125</f>
        <v>0.828125</v>
      </c>
      <c r="I545" s="6">
        <f>G545*0.2</f>
        <v>1.3250000000000002</v>
      </c>
      <c r="J545" s="6">
        <f>G545-H545</f>
        <v>5.796875</v>
      </c>
      <c r="K545" s="6">
        <f>G545-I545</f>
        <v>5.3</v>
      </c>
      <c r="O545" s="6">
        <f>F545+G545</f>
        <v>6.625</v>
      </c>
      <c r="P545" s="6">
        <f>F545+J545-M545</f>
        <v>5.796875</v>
      </c>
      <c r="Q545" s="6">
        <f>F545+K545-N545</f>
        <v>5.3</v>
      </c>
    </row>
    <row r="546" spans="1:17" ht="11.25">
      <c r="A546" s="1">
        <v>40492</v>
      </c>
      <c r="B546" s="84" t="s">
        <v>176</v>
      </c>
      <c r="C546" t="s">
        <v>12</v>
      </c>
      <c r="D546" s="1">
        <f>A545</f>
        <v>40127</v>
      </c>
      <c r="E546" s="3">
        <v>6.625</v>
      </c>
      <c r="G546" s="8">
        <f>E546*_XLL.FRAZIONE.ANNO(D546,A546,1)</f>
        <v>6.625</v>
      </c>
      <c r="H546" s="6">
        <f>G546*0.125</f>
        <v>0.828125</v>
      </c>
      <c r="I546" s="6">
        <f>G546*0.2</f>
        <v>1.3250000000000002</v>
      </c>
      <c r="J546" s="6">
        <f>G546-H546</f>
        <v>5.796875</v>
      </c>
      <c r="K546" s="6">
        <f>G546-I546</f>
        <v>5.3</v>
      </c>
      <c r="O546" s="6">
        <f>F546+G546</f>
        <v>6.625</v>
      </c>
      <c r="P546" s="6">
        <f>F546+J546-M546</f>
        <v>5.796875</v>
      </c>
      <c r="Q546" s="6">
        <f>F546+K546-N546</f>
        <v>5.3</v>
      </c>
    </row>
    <row r="547" spans="1:24" ht="11.25">
      <c r="A547" s="1">
        <v>40492</v>
      </c>
      <c r="B547" s="84" t="s">
        <v>176</v>
      </c>
      <c r="C547" s="82" t="s">
        <v>13</v>
      </c>
      <c r="F547" s="4">
        <v>100</v>
      </c>
      <c r="G547" s="8">
        <f>E547*_XLL.FRAZIONE.ANNO(D547,A547,1)</f>
        <v>0</v>
      </c>
      <c r="H547" s="6">
        <f>G547*0.125</f>
        <v>0</v>
      </c>
      <c r="I547" s="6">
        <f>G547*0.2</f>
        <v>0</v>
      </c>
      <c r="J547" s="6">
        <f>G547-H547</f>
        <v>0</v>
      </c>
      <c r="K547" s="6">
        <f>G547-I547</f>
        <v>0</v>
      </c>
      <c r="L547" s="6">
        <f>(100-T547)*X547/W547</f>
        <v>0.8199999999999931</v>
      </c>
      <c r="M547" s="6">
        <f>L547*0.125</f>
        <v>0.10249999999999913</v>
      </c>
      <c r="N547" s="6">
        <f>L547*0.2</f>
        <v>0.16399999999999862</v>
      </c>
      <c r="O547" s="6">
        <f>F547+G547</f>
        <v>100</v>
      </c>
      <c r="P547" s="6">
        <f>F547+J547-M547</f>
        <v>99.89750000000001</v>
      </c>
      <c r="Q547" s="6">
        <f>F547+K547-N547</f>
        <v>99.836</v>
      </c>
      <c r="T547" s="4">
        <f>T544</f>
        <v>99.18</v>
      </c>
      <c r="U547" s="1">
        <f>U544</f>
        <v>36840</v>
      </c>
      <c r="V547" s="1">
        <f>V544</f>
        <v>40492</v>
      </c>
      <c r="W547" s="9">
        <f>V547-U547</f>
        <v>3652</v>
      </c>
      <c r="X547" s="9">
        <f>A547-U547</f>
        <v>3652</v>
      </c>
    </row>
    <row r="548" ht="12" thickBot="1">
      <c r="B548" s="84"/>
    </row>
    <row r="549" spans="2:18" ht="12" thickBot="1">
      <c r="B549" s="84"/>
      <c r="O549" s="18">
        <f>_XLL.TIR.X(O544:O547,A544:A547,1)*100</f>
        <v>1.6351055353879929</v>
      </c>
      <c r="P549" s="19">
        <f>_XLL.TIR.X(P544:P547,$A$544:$A$547,1)*100</f>
        <v>0.8480224758386612</v>
      </c>
      <c r="Q549" s="19">
        <f>_XLL.TIR.X(Q544:Q547,$A$544:$A$547,1)*100</f>
        <v>0.37458278238773346</v>
      </c>
      <c r="R549" s="20">
        <f>_XLL.DURATA.M(A544,A547,E546/100,O549/100,1,1)</f>
        <v>1.2785990664110234</v>
      </c>
    </row>
    <row r="550" ht="11.25">
      <c r="B550" s="84"/>
    </row>
    <row r="551" spans="1:24" ht="11.25">
      <c r="A551" s="1">
        <f>Rendimenti!C5</f>
        <v>39996</v>
      </c>
      <c r="B551" s="84" t="s">
        <v>177</v>
      </c>
      <c r="C551" t="s">
        <v>11</v>
      </c>
      <c r="D551" s="1">
        <v>39865</v>
      </c>
      <c r="E551">
        <v>4.375</v>
      </c>
      <c r="F551" s="4">
        <f>Rendimenti!D60</f>
        <v>104.5</v>
      </c>
      <c r="G551" s="8">
        <f>E551*_XLL.FRAZIONE.ANNO(D551,A551,1)</f>
        <v>1.5702054794520548</v>
      </c>
      <c r="H551" s="6">
        <f>G551*0.125</f>
        <v>0.19627568493150685</v>
      </c>
      <c r="I551" s="6">
        <f>G551*0.2</f>
        <v>0.31404109589041096</v>
      </c>
      <c r="J551" s="6">
        <f>G551-H551</f>
        <v>1.373929794520548</v>
      </c>
      <c r="K551" s="6">
        <f>G551-I551</f>
        <v>1.2561643835616438</v>
      </c>
      <c r="L551" s="6">
        <f>(100-T551)*X551/W551</f>
        <v>0.0849726177437053</v>
      </c>
      <c r="M551" s="6">
        <f>L551*0.125</f>
        <v>0.010621577217963163</v>
      </c>
      <c r="N551" s="6">
        <f>L551*0.2</f>
        <v>0.01699452354874106</v>
      </c>
      <c r="O551" s="6">
        <f>-(F551+G551)</f>
        <v>-106.07020547945206</v>
      </c>
      <c r="P551" s="6">
        <f>-(F551+J551-M551)</f>
        <v>-105.86330821730259</v>
      </c>
      <c r="Q551" s="6">
        <f>-(F551+K551-N551)</f>
        <v>-105.7391698600129</v>
      </c>
      <c r="T551" s="4">
        <v>99.82</v>
      </c>
      <c r="U551" s="1">
        <v>39134</v>
      </c>
      <c r="V551" s="1">
        <v>40960</v>
      </c>
      <c r="W551" s="9">
        <f>V551-U551</f>
        <v>1826</v>
      </c>
      <c r="X551" s="9">
        <f>A551-U551</f>
        <v>862</v>
      </c>
    </row>
    <row r="552" spans="1:17" ht="11.25">
      <c r="A552" s="104">
        <v>40230</v>
      </c>
      <c r="B552" s="84" t="s">
        <v>177</v>
      </c>
      <c r="C552" t="s">
        <v>12</v>
      </c>
      <c r="D552" s="1">
        <f>D551</f>
        <v>39865</v>
      </c>
      <c r="E552">
        <v>4.375</v>
      </c>
      <c r="G552" s="8">
        <f>E552*_XLL.FRAZIONE.ANNO(D552,A552,1)</f>
        <v>4.375</v>
      </c>
      <c r="H552" s="6">
        <f>G552*0.125</f>
        <v>0.546875</v>
      </c>
      <c r="I552" s="6">
        <f>G552*0.2</f>
        <v>0.875</v>
      </c>
      <c r="J552" s="6">
        <f>G552-H552</f>
        <v>3.828125</v>
      </c>
      <c r="K552" s="6">
        <f>G552-I552</f>
        <v>3.5</v>
      </c>
      <c r="O552" s="6">
        <f>F552+G552</f>
        <v>4.375</v>
      </c>
      <c r="P552" s="6">
        <f>F552+J552-M552</f>
        <v>3.828125</v>
      </c>
      <c r="Q552" s="6">
        <f>F552+K552-N552</f>
        <v>3.5</v>
      </c>
    </row>
    <row r="553" spans="1:17" ht="11.25">
      <c r="A553" s="1">
        <v>40595</v>
      </c>
      <c r="B553" s="84" t="s">
        <v>177</v>
      </c>
      <c r="C553" t="s">
        <v>12</v>
      </c>
      <c r="D553" s="1">
        <f>A552</f>
        <v>40230</v>
      </c>
      <c r="E553">
        <v>4.375</v>
      </c>
      <c r="G553" s="8">
        <f>E553*_XLL.FRAZIONE.ANNO(D553,A553,1)</f>
        <v>4.375</v>
      </c>
      <c r="H553" s="6">
        <f>G553*0.125</f>
        <v>0.546875</v>
      </c>
      <c r="I553" s="6">
        <f>G553*0.2</f>
        <v>0.875</v>
      </c>
      <c r="J553" s="6">
        <f>G553-H553</f>
        <v>3.828125</v>
      </c>
      <c r="K553" s="6">
        <f>G553-I553</f>
        <v>3.5</v>
      </c>
      <c r="O553" s="6">
        <f>F553+G553</f>
        <v>4.375</v>
      </c>
      <c r="P553" s="6">
        <f>F553+J553-M553</f>
        <v>3.828125</v>
      </c>
      <c r="Q553" s="6">
        <f>F553+K553-N553</f>
        <v>3.5</v>
      </c>
    </row>
    <row r="554" spans="1:17" ht="11.25">
      <c r="A554" s="1">
        <v>40960</v>
      </c>
      <c r="B554" s="84" t="s">
        <v>177</v>
      </c>
      <c r="C554" t="s">
        <v>12</v>
      </c>
      <c r="D554" s="1">
        <f>A553</f>
        <v>40595</v>
      </c>
      <c r="E554">
        <v>4.375</v>
      </c>
      <c r="G554" s="8">
        <f>E554*_XLL.FRAZIONE.ANNO(D554,A554,1)</f>
        <v>4.375</v>
      </c>
      <c r="H554" s="6">
        <f>G554*0.125</f>
        <v>0.546875</v>
      </c>
      <c r="I554" s="6">
        <f>G554*0.2</f>
        <v>0.875</v>
      </c>
      <c r="J554" s="6">
        <f>G554-H554</f>
        <v>3.828125</v>
      </c>
      <c r="K554" s="6">
        <f>G554-I554</f>
        <v>3.5</v>
      </c>
      <c r="O554" s="6">
        <f>F554+G554</f>
        <v>4.375</v>
      </c>
      <c r="P554" s="6">
        <f>F554+J554-M554</f>
        <v>3.828125</v>
      </c>
      <c r="Q554" s="6">
        <f>F554+K554-N554</f>
        <v>3.5</v>
      </c>
    </row>
    <row r="555" spans="1:24" ht="11.25">
      <c r="A555" s="1">
        <v>40960</v>
      </c>
      <c r="B555" s="84" t="s">
        <v>177</v>
      </c>
      <c r="C555" s="82" t="s">
        <v>13</v>
      </c>
      <c r="F555" s="4">
        <v>100</v>
      </c>
      <c r="G555" s="8">
        <f>E555*_XLL.FRAZIONE.ANNO(D555,A555,1)</f>
        <v>0</v>
      </c>
      <c r="H555" s="6">
        <f>G555*0.125</f>
        <v>0</v>
      </c>
      <c r="I555" s="6">
        <f>G555*0.2</f>
        <v>0</v>
      </c>
      <c r="J555" s="6">
        <f>G555-H555</f>
        <v>0</v>
      </c>
      <c r="K555" s="6">
        <f>G555-I555</f>
        <v>0</v>
      </c>
      <c r="L555" s="6">
        <f>(100-T555)*X555/W555</f>
        <v>0.18000000000000682</v>
      </c>
      <c r="M555" s="6">
        <f>L555*0.125</f>
        <v>0.022500000000000853</v>
      </c>
      <c r="N555" s="6">
        <f>L555*0.2</f>
        <v>0.036000000000001364</v>
      </c>
      <c r="O555" s="6">
        <f>F555+G555</f>
        <v>100</v>
      </c>
      <c r="P555" s="6">
        <f>F555+J555-M555</f>
        <v>99.97749999999999</v>
      </c>
      <c r="Q555" s="6">
        <f>F555+K555-N555</f>
        <v>99.964</v>
      </c>
      <c r="T555" s="4">
        <f>T551</f>
        <v>99.82</v>
      </c>
      <c r="U555" s="1">
        <f>U551</f>
        <v>39134</v>
      </c>
      <c r="V555" s="1">
        <f>V551</f>
        <v>40960</v>
      </c>
      <c r="W555" s="9">
        <f>V555-U555</f>
        <v>1826</v>
      </c>
      <c r="X555" s="9">
        <f>A555-U555</f>
        <v>1826</v>
      </c>
    </row>
    <row r="556" ht="12" thickBot="1">
      <c r="B556" s="84"/>
    </row>
    <row r="557" spans="2:18" ht="12" thickBot="1">
      <c r="B557" s="84"/>
      <c r="O557" s="18">
        <f>_XLL.TIR.X(O551:O555,A551:A555,1)*100</f>
        <v>2.5853190571069717</v>
      </c>
      <c r="P557" s="19">
        <f>_XLL.TIR.X(P551:P555,$A$551:$A$555,1)*100</f>
        <v>2.0525481551885605</v>
      </c>
      <c r="Q557" s="19">
        <f>_XLL.TIR.X(Q551:Q555,$A$551:$A$555,1)*100</f>
        <v>1.7326634377241135</v>
      </c>
      <c r="R557" s="20">
        <f>_XLL.DURATA.M(A551,A555,E554/100,O557/100,1,1)</f>
        <v>2.4568701138685523</v>
      </c>
    </row>
    <row r="559" spans="1:24" ht="11.25">
      <c r="A559" s="1">
        <f>Rendimenti!C5</f>
        <v>39996</v>
      </c>
      <c r="B559" s="84" t="s">
        <v>179</v>
      </c>
      <c r="C559" t="s">
        <v>11</v>
      </c>
      <c r="D559" s="1">
        <v>39841</v>
      </c>
      <c r="E559" s="3">
        <v>7.25</v>
      </c>
      <c r="F559" s="4">
        <f>Rendimenti!D61</f>
        <v>113.3</v>
      </c>
      <c r="G559" s="8">
        <f aca="true" t="shared" si="269" ref="G559:G564">E559*_XLL.FRAZIONE.ANNO(D559,A559,1)</f>
        <v>3.078767123287671</v>
      </c>
      <c r="H559" s="6">
        <f aca="true" t="shared" si="270" ref="H559:H564">G559*0.125</f>
        <v>0.3848458904109589</v>
      </c>
      <c r="I559" s="6">
        <f aca="true" t="shared" si="271" ref="I559:I564">G559*0.2</f>
        <v>0.6157534246575342</v>
      </c>
      <c r="J559" s="6">
        <f aca="true" t="shared" si="272" ref="J559:J564">G559-H559</f>
        <v>2.693921232876712</v>
      </c>
      <c r="K559" s="6">
        <f aca="true" t="shared" si="273" ref="K559:K564">G559-I559</f>
        <v>2.463013698630137</v>
      </c>
      <c r="L559" s="6">
        <f>(100-T559)*X559/W559</f>
        <v>0.35336709553791223</v>
      </c>
      <c r="M559" s="6">
        <f>L559*0.125</f>
        <v>0.04417088694223903</v>
      </c>
      <c r="N559" s="6">
        <f>L559*0.2</f>
        <v>0.07067341910758244</v>
      </c>
      <c r="O559" s="6">
        <f>-(F559+G559)</f>
        <v>-116.37876712328767</v>
      </c>
      <c r="P559" s="6">
        <f>-(F559+J559-M559)</f>
        <v>-115.94975034593448</v>
      </c>
      <c r="Q559" s="6">
        <f>-(F559+K559-N559)</f>
        <v>-115.69234027952255</v>
      </c>
      <c r="T559" s="4">
        <v>99.45</v>
      </c>
      <c r="U559" s="1">
        <v>37649</v>
      </c>
      <c r="V559" s="1">
        <v>41302</v>
      </c>
      <c r="W559" s="9">
        <f>V559-U559</f>
        <v>3653</v>
      </c>
      <c r="X559" s="9">
        <f>A559-U559</f>
        <v>2347</v>
      </c>
    </row>
    <row r="560" spans="1:17" ht="11.25">
      <c r="A560" s="1">
        <v>40206</v>
      </c>
      <c r="B560" s="84" t="s">
        <v>179</v>
      </c>
      <c r="C560" t="s">
        <v>12</v>
      </c>
      <c r="D560" s="1">
        <f>D559</f>
        <v>39841</v>
      </c>
      <c r="E560" s="3">
        <v>7.25</v>
      </c>
      <c r="G560" s="8">
        <f t="shared" si="269"/>
        <v>7.25</v>
      </c>
      <c r="H560" s="6">
        <f t="shared" si="270"/>
        <v>0.90625</v>
      </c>
      <c r="I560" s="6">
        <f t="shared" si="271"/>
        <v>1.4500000000000002</v>
      </c>
      <c r="J560" s="6">
        <f t="shared" si="272"/>
        <v>6.34375</v>
      </c>
      <c r="K560" s="6">
        <f t="shared" si="273"/>
        <v>5.8</v>
      </c>
      <c r="O560" s="6">
        <f>F560+G560</f>
        <v>7.25</v>
      </c>
      <c r="P560" s="6">
        <f>F560+J560-M560</f>
        <v>6.34375</v>
      </c>
      <c r="Q560" s="6">
        <f>F560+K560-N560</f>
        <v>5.8</v>
      </c>
    </row>
    <row r="561" spans="1:17" ht="11.25">
      <c r="A561" s="104">
        <v>40571</v>
      </c>
      <c r="B561" s="84" t="s">
        <v>179</v>
      </c>
      <c r="C561" t="s">
        <v>12</v>
      </c>
      <c r="D561" s="1">
        <f>A560</f>
        <v>40206</v>
      </c>
      <c r="E561" s="3">
        <v>7.25</v>
      </c>
      <c r="G561" s="8">
        <f t="shared" si="269"/>
        <v>7.25</v>
      </c>
      <c r="H561" s="6">
        <f t="shared" si="270"/>
        <v>0.90625</v>
      </c>
      <c r="I561" s="6">
        <f t="shared" si="271"/>
        <v>1.4500000000000002</v>
      </c>
      <c r="J561" s="6">
        <f t="shared" si="272"/>
        <v>6.34375</v>
      </c>
      <c r="K561" s="6">
        <f t="shared" si="273"/>
        <v>5.8</v>
      </c>
      <c r="O561" s="6">
        <f>F561+G561</f>
        <v>7.25</v>
      </c>
      <c r="P561" s="6">
        <f>F561+J561-M561</f>
        <v>6.34375</v>
      </c>
      <c r="Q561" s="6">
        <f>F561+K561-N561</f>
        <v>5.8</v>
      </c>
    </row>
    <row r="562" spans="1:17" ht="11.25">
      <c r="A562" s="1">
        <v>40936</v>
      </c>
      <c r="B562" s="84" t="s">
        <v>179</v>
      </c>
      <c r="C562" t="s">
        <v>12</v>
      </c>
      <c r="D562" s="1">
        <f>A561</f>
        <v>40571</v>
      </c>
      <c r="E562" s="3">
        <v>7.25</v>
      </c>
      <c r="G562" s="8">
        <f t="shared" si="269"/>
        <v>7.25</v>
      </c>
      <c r="H562" s="6">
        <f t="shared" si="270"/>
        <v>0.90625</v>
      </c>
      <c r="I562" s="6">
        <f t="shared" si="271"/>
        <v>1.4500000000000002</v>
      </c>
      <c r="J562" s="6">
        <f t="shared" si="272"/>
        <v>6.34375</v>
      </c>
      <c r="K562" s="6">
        <f t="shared" si="273"/>
        <v>5.8</v>
      </c>
      <c r="O562" s="6">
        <f>F562+G562</f>
        <v>7.25</v>
      </c>
      <c r="P562" s="6">
        <f>F562+J562-M562</f>
        <v>6.34375</v>
      </c>
      <c r="Q562" s="6">
        <f>F562+K562-N562</f>
        <v>5.8</v>
      </c>
    </row>
    <row r="563" spans="1:17" ht="11.25">
      <c r="A563" s="1">
        <v>41302</v>
      </c>
      <c r="B563" s="84" t="s">
        <v>179</v>
      </c>
      <c r="C563" t="s">
        <v>12</v>
      </c>
      <c r="D563" s="1">
        <f>A562</f>
        <v>40936</v>
      </c>
      <c r="E563" s="3">
        <v>7.25</v>
      </c>
      <c r="G563" s="8">
        <f t="shared" si="269"/>
        <v>7.25</v>
      </c>
      <c r="H563" s="6">
        <f t="shared" si="270"/>
        <v>0.90625</v>
      </c>
      <c r="I563" s="6">
        <f t="shared" si="271"/>
        <v>1.4500000000000002</v>
      </c>
      <c r="J563" s="6">
        <f t="shared" si="272"/>
        <v>6.34375</v>
      </c>
      <c r="K563" s="6">
        <f t="shared" si="273"/>
        <v>5.8</v>
      </c>
      <c r="O563" s="6">
        <f>F563+G563</f>
        <v>7.25</v>
      </c>
      <c r="P563" s="6">
        <f>F563+J563-M563</f>
        <v>6.34375</v>
      </c>
      <c r="Q563" s="6">
        <f>F563+K563-N563</f>
        <v>5.8</v>
      </c>
    </row>
    <row r="564" spans="1:24" ht="11.25">
      <c r="A564" s="1">
        <v>41302</v>
      </c>
      <c r="B564" s="84" t="s">
        <v>179</v>
      </c>
      <c r="C564" s="82" t="s">
        <v>13</v>
      </c>
      <c r="F564" s="4">
        <v>100</v>
      </c>
      <c r="G564" s="8">
        <f t="shared" si="269"/>
        <v>0</v>
      </c>
      <c r="H564" s="6">
        <f t="shared" si="270"/>
        <v>0</v>
      </c>
      <c r="I564" s="6">
        <f t="shared" si="271"/>
        <v>0</v>
      </c>
      <c r="J564" s="6">
        <f t="shared" si="272"/>
        <v>0</v>
      </c>
      <c r="K564" s="6">
        <f t="shared" si="273"/>
        <v>0</v>
      </c>
      <c r="L564" s="6">
        <f>(100-T564)*X564/W564</f>
        <v>0.5499999999999972</v>
      </c>
      <c r="M564" s="6">
        <f>L564*0.125</f>
        <v>0.06874999999999964</v>
      </c>
      <c r="N564" s="6">
        <f>L564*0.2</f>
        <v>0.10999999999999943</v>
      </c>
      <c r="O564" s="6">
        <f>F564+G564</f>
        <v>100</v>
      </c>
      <c r="P564" s="6">
        <f>F564+J564-M564</f>
        <v>99.93125</v>
      </c>
      <c r="Q564" s="6">
        <f>F564+K564-N564</f>
        <v>99.89</v>
      </c>
      <c r="T564" s="4">
        <f>T559</f>
        <v>99.45</v>
      </c>
      <c r="U564" s="1">
        <f>U559</f>
        <v>37649</v>
      </c>
      <c r="V564" s="1">
        <f>V559</f>
        <v>41302</v>
      </c>
      <c r="W564" s="9">
        <f>V564-U564</f>
        <v>3653</v>
      </c>
      <c r="X564" s="9">
        <f>A564-U564</f>
        <v>3653</v>
      </c>
    </row>
    <row r="565" ht="12" thickBot="1">
      <c r="B565" s="84"/>
    </row>
    <row r="566" spans="2:18" ht="12" thickBot="1">
      <c r="B566" s="84"/>
      <c r="O566" s="18">
        <f>_XLL.TIR.X(O559:O564,A559:A564,1)*100</f>
        <v>3.2396171241998672</v>
      </c>
      <c r="P566" s="19">
        <f>_XLL.TIR.X(P559:P564,$A$559:$A$564,1)*100</f>
        <v>2.4042297154664993</v>
      </c>
      <c r="Q566" s="19">
        <f>_XLL.TIR.X(Q559:Q564,$A$559:$A$564,1)*100</f>
        <v>1.9021231681108475</v>
      </c>
      <c r="R566" s="20">
        <f>_XLL.DURATA.M(A559,A564,E563/100,O566/100,1,1)</f>
        <v>3.11508287020073</v>
      </c>
    </row>
    <row r="568" spans="1:24" ht="11.25">
      <c r="A568" s="1">
        <f>Rendimenti!C5</f>
        <v>39996</v>
      </c>
      <c r="B568" s="84" t="s">
        <v>180</v>
      </c>
      <c r="C568" t="s">
        <v>11</v>
      </c>
      <c r="D568" s="1">
        <v>39835</v>
      </c>
      <c r="E568" s="3">
        <v>5</v>
      </c>
      <c r="F568" s="4">
        <f>Rendimenti!D62</f>
        <v>106</v>
      </c>
      <c r="G568" s="8">
        <f aca="true" t="shared" si="274" ref="G568:G574">E568*_XLL.FRAZIONE.ANNO(D568,A568,1)</f>
        <v>2.2054794520547945</v>
      </c>
      <c r="H568" s="6">
        <f aca="true" t="shared" si="275" ref="H568:H574">G568*0.125</f>
        <v>0.2756849315068493</v>
      </c>
      <c r="I568" s="6">
        <f aca="true" t="shared" si="276" ref="I568:I573">G568*0.2</f>
        <v>0.4410958904109589</v>
      </c>
      <c r="J568" s="6">
        <f aca="true" t="shared" si="277" ref="J568:J573">G568-H568</f>
        <v>1.9297945205479452</v>
      </c>
      <c r="K568" s="6">
        <f aca="true" t="shared" si="278" ref="K568:K573">G568-I568</f>
        <v>1.7643835616438355</v>
      </c>
      <c r="L568" s="6">
        <f>(100-T568)*X568/W568</f>
        <v>0.006171960569550329</v>
      </c>
      <c r="M568" s="6">
        <f>L568*0.125</f>
        <v>0.0007714950711937912</v>
      </c>
      <c r="N568" s="6">
        <f>L568*0.2</f>
        <v>0.001234392113910066</v>
      </c>
      <c r="O568" s="6">
        <f>-(F568+G568)</f>
        <v>-108.20547945205479</v>
      </c>
      <c r="P568" s="6">
        <f>-(F568+J568-M568)</f>
        <v>-107.92902302547675</v>
      </c>
      <c r="Q568" s="6">
        <f>-(F568+K568-N568)</f>
        <v>-107.76314916952992</v>
      </c>
      <c r="T568" s="4">
        <v>99.93</v>
      </c>
      <c r="U568" s="1">
        <v>39835</v>
      </c>
      <c r="V568" s="1">
        <v>41661</v>
      </c>
      <c r="W568" s="9">
        <f>V568-U568</f>
        <v>1826</v>
      </c>
      <c r="X568" s="9">
        <f>A568-U568</f>
        <v>161</v>
      </c>
    </row>
    <row r="569" spans="1:17" ht="11.25">
      <c r="A569" s="1">
        <v>40200</v>
      </c>
      <c r="B569" s="84" t="s">
        <v>180</v>
      </c>
      <c r="C569" t="s">
        <v>12</v>
      </c>
      <c r="D569" s="1">
        <f>D568</f>
        <v>39835</v>
      </c>
      <c r="E569" s="3">
        <v>5</v>
      </c>
      <c r="G569" s="8">
        <f t="shared" si="274"/>
        <v>5</v>
      </c>
      <c r="H569" s="6">
        <f t="shared" si="275"/>
        <v>0.625</v>
      </c>
      <c r="I569" s="6">
        <f t="shared" si="276"/>
        <v>1</v>
      </c>
      <c r="J569" s="6">
        <f t="shared" si="277"/>
        <v>4.375</v>
      </c>
      <c r="K569" s="6">
        <f t="shared" si="278"/>
        <v>4</v>
      </c>
      <c r="O569" s="6">
        <f aca="true" t="shared" si="279" ref="O569:O574">F569+G569</f>
        <v>5</v>
      </c>
      <c r="P569" s="6">
        <f aca="true" t="shared" si="280" ref="P569:P574">F569+J569-M569</f>
        <v>4.375</v>
      </c>
      <c r="Q569" s="6">
        <f aca="true" t="shared" si="281" ref="Q569:Q574">F569+K569-N569</f>
        <v>4</v>
      </c>
    </row>
    <row r="570" spans="1:17" ht="11.25">
      <c r="A570" s="104">
        <v>40565</v>
      </c>
      <c r="B570" s="84" t="s">
        <v>180</v>
      </c>
      <c r="C570" t="s">
        <v>12</v>
      </c>
      <c r="D570" s="1">
        <f>A569</f>
        <v>40200</v>
      </c>
      <c r="E570" s="3">
        <v>5</v>
      </c>
      <c r="G570" s="8">
        <f t="shared" si="274"/>
        <v>5</v>
      </c>
      <c r="H570" s="6">
        <f t="shared" si="275"/>
        <v>0.625</v>
      </c>
      <c r="I570" s="6">
        <f t="shared" si="276"/>
        <v>1</v>
      </c>
      <c r="J570" s="6">
        <f t="shared" si="277"/>
        <v>4.375</v>
      </c>
      <c r="K570" s="6">
        <f t="shared" si="278"/>
        <v>4</v>
      </c>
      <c r="O570" s="6">
        <f t="shared" si="279"/>
        <v>5</v>
      </c>
      <c r="P570" s="6">
        <f t="shared" si="280"/>
        <v>4.375</v>
      </c>
      <c r="Q570" s="6">
        <f t="shared" si="281"/>
        <v>4</v>
      </c>
    </row>
    <row r="571" spans="1:17" ht="11.25">
      <c r="A571" s="1">
        <v>40930</v>
      </c>
      <c r="B571" s="84" t="s">
        <v>180</v>
      </c>
      <c r="C571" t="s">
        <v>12</v>
      </c>
      <c r="D571" s="1">
        <f>A570</f>
        <v>40565</v>
      </c>
      <c r="E571" s="3">
        <v>5</v>
      </c>
      <c r="G571" s="8">
        <f t="shared" si="274"/>
        <v>5</v>
      </c>
      <c r="H571" s="6">
        <f t="shared" si="275"/>
        <v>0.625</v>
      </c>
      <c r="I571" s="6">
        <f t="shared" si="276"/>
        <v>1</v>
      </c>
      <c r="J571" s="6">
        <f t="shared" si="277"/>
        <v>4.375</v>
      </c>
      <c r="K571" s="6">
        <f t="shared" si="278"/>
        <v>4</v>
      </c>
      <c r="O571" s="6">
        <f t="shared" si="279"/>
        <v>5</v>
      </c>
      <c r="P571" s="6">
        <f t="shared" si="280"/>
        <v>4.375</v>
      </c>
      <c r="Q571" s="6">
        <f t="shared" si="281"/>
        <v>4</v>
      </c>
    </row>
    <row r="572" spans="1:17" ht="11.25">
      <c r="A572" s="1">
        <v>41296</v>
      </c>
      <c r="B572" s="84" t="s">
        <v>180</v>
      </c>
      <c r="C572" s="82" t="s">
        <v>12</v>
      </c>
      <c r="D572" s="1">
        <f>A571</f>
        <v>40930</v>
      </c>
      <c r="E572" s="3">
        <v>5</v>
      </c>
      <c r="G572" s="8">
        <f>E572*_XLL.FRAZIONE.ANNO(D572,A572,1)</f>
        <v>5</v>
      </c>
      <c r="H572" s="6">
        <f>G572*0.125</f>
        <v>0.625</v>
      </c>
      <c r="I572" s="6">
        <f>G572*0.2</f>
        <v>1</v>
      </c>
      <c r="J572" s="6">
        <f>G572-H572</f>
        <v>4.375</v>
      </c>
      <c r="K572" s="6">
        <f>G572-I572</f>
        <v>4</v>
      </c>
      <c r="O572" s="6">
        <f t="shared" si="279"/>
        <v>5</v>
      </c>
      <c r="P572" s="6">
        <f t="shared" si="280"/>
        <v>4.375</v>
      </c>
      <c r="Q572" s="6">
        <f t="shared" si="281"/>
        <v>4</v>
      </c>
    </row>
    <row r="573" spans="1:17" ht="11.25">
      <c r="A573" s="1">
        <v>41661</v>
      </c>
      <c r="B573" s="84" t="s">
        <v>180</v>
      </c>
      <c r="C573" t="s">
        <v>12</v>
      </c>
      <c r="D573" s="1">
        <f>A572</f>
        <v>41296</v>
      </c>
      <c r="E573" s="3">
        <v>5</v>
      </c>
      <c r="G573" s="8">
        <f t="shared" si="274"/>
        <v>5</v>
      </c>
      <c r="H573" s="6">
        <f t="shared" si="275"/>
        <v>0.625</v>
      </c>
      <c r="I573" s="6">
        <f t="shared" si="276"/>
        <v>1</v>
      </c>
      <c r="J573" s="6">
        <f t="shared" si="277"/>
        <v>4.375</v>
      </c>
      <c r="K573" s="6">
        <f t="shared" si="278"/>
        <v>4</v>
      </c>
      <c r="O573" s="6">
        <f t="shared" si="279"/>
        <v>5</v>
      </c>
      <c r="P573" s="6">
        <f t="shared" si="280"/>
        <v>4.375</v>
      </c>
      <c r="Q573" s="6">
        <f t="shared" si="281"/>
        <v>4</v>
      </c>
    </row>
    <row r="574" spans="1:24" ht="11.25">
      <c r="A574" s="1">
        <v>41661</v>
      </c>
      <c r="B574" s="84" t="s">
        <v>180</v>
      </c>
      <c r="C574" s="82" t="s">
        <v>13</v>
      </c>
      <c r="F574" s="4">
        <v>100</v>
      </c>
      <c r="G574" s="8">
        <f t="shared" si="274"/>
        <v>0</v>
      </c>
      <c r="H574" s="6">
        <f t="shared" si="275"/>
        <v>0</v>
      </c>
      <c r="I574" s="6">
        <f>G574*0.2</f>
        <v>0</v>
      </c>
      <c r="J574" s="6">
        <f>G574-H574</f>
        <v>0</v>
      </c>
      <c r="K574" s="6">
        <f>G574-I574</f>
        <v>0</v>
      </c>
      <c r="L574" s="6">
        <f>(100-T574)*X574/W574</f>
        <v>0.06999999999999318</v>
      </c>
      <c r="M574" s="6">
        <f>L574*0.125</f>
        <v>0.008749999999999147</v>
      </c>
      <c r="N574" s="6">
        <f>L574*0.2</f>
        <v>0.013999999999998637</v>
      </c>
      <c r="O574" s="6">
        <f t="shared" si="279"/>
        <v>100</v>
      </c>
      <c r="P574" s="6">
        <f t="shared" si="280"/>
        <v>99.99125000000001</v>
      </c>
      <c r="Q574" s="6">
        <f t="shared" si="281"/>
        <v>99.986</v>
      </c>
      <c r="T574" s="4">
        <f>T568</f>
        <v>99.93</v>
      </c>
      <c r="U574" s="1">
        <f>U568</f>
        <v>39835</v>
      </c>
      <c r="V574" s="1">
        <f>V568</f>
        <v>41661</v>
      </c>
      <c r="W574" s="9">
        <f>V574-U574</f>
        <v>1826</v>
      </c>
      <c r="X574" s="9">
        <f>A574-U574</f>
        <v>1826</v>
      </c>
    </row>
    <row r="575" ht="12" thickBot="1">
      <c r="B575" s="84"/>
    </row>
    <row r="576" spans="2:18" ht="12" thickBot="1">
      <c r="B576" s="84"/>
      <c r="O576" s="18">
        <f>_XLL.TIR.X(O568:O574,A568:A574,1)*100</f>
        <v>3.5442236810922623</v>
      </c>
      <c r="P576" s="19">
        <f>_XLL.TIR.X(P568:P574,$A$568:$A$574,1)*100</f>
        <v>2.942262217402458</v>
      </c>
      <c r="Q576" s="19">
        <f>_XLL.TIR.X(Q568:Q574,$A$568:$A$574,1)*100</f>
        <v>2.580879256129265</v>
      </c>
      <c r="R576" s="20">
        <f>_XLL.DURATA.M(A568,A574,E573/100,O576/100,1,1)</f>
        <v>3.979954138663229</v>
      </c>
    </row>
    <row r="578" spans="1:24" ht="11.25">
      <c r="A578" s="1">
        <f>Rendimenti!C5</f>
        <v>39996</v>
      </c>
      <c r="B578" s="84" t="s">
        <v>181</v>
      </c>
      <c r="C578" t="s">
        <v>11</v>
      </c>
      <c r="D578" s="1">
        <v>39955</v>
      </c>
      <c r="E578" s="3">
        <v>5.25</v>
      </c>
      <c r="F578" s="4">
        <f>Rendimenti!D63</f>
        <v>107.52</v>
      </c>
      <c r="G578" s="8">
        <f aca="true" t="shared" si="282" ref="G578:G584">E578*_XLL.FRAZIONE.ANNO(D578,A578,1)</f>
        <v>0.5897260273972602</v>
      </c>
      <c r="H578" s="6">
        <f aca="true" t="shared" si="283" ref="H578:H584">G578*0.125</f>
        <v>0.07371575342465753</v>
      </c>
      <c r="I578" s="6">
        <f aca="true" t="shared" si="284" ref="I578:I583">G578*0.2</f>
        <v>0.11794520547945204</v>
      </c>
      <c r="J578" s="6">
        <f aca="true" t="shared" si="285" ref="J578:J583">G578-H578</f>
        <v>0.5160102739726027</v>
      </c>
      <c r="K578" s="6">
        <f aca="true" t="shared" si="286" ref="K578:K583">G578-I578</f>
        <v>0.4717808219178082</v>
      </c>
      <c r="L578" s="6">
        <f>(100-T578)*X578/W578</f>
        <v>0.07782747603833898</v>
      </c>
      <c r="M578" s="6">
        <f>L578*0.125</f>
        <v>0.009728434504792372</v>
      </c>
      <c r="N578" s="6">
        <f>L578*0.2</f>
        <v>0.015565495207667797</v>
      </c>
      <c r="O578" s="6">
        <f>-(F578+G578)</f>
        <v>-108.10972602739726</v>
      </c>
      <c r="P578" s="6">
        <f>-(F578+J578-M578)</f>
        <v>-108.0262818394678</v>
      </c>
      <c r="Q578" s="6">
        <f>-(F578+K578-N578)</f>
        <v>-107.97621532671013</v>
      </c>
      <c r="T578" s="4">
        <v>99.58</v>
      </c>
      <c r="U578" s="1">
        <v>39590</v>
      </c>
      <c r="V578" s="1">
        <v>41781</v>
      </c>
      <c r="W578" s="9">
        <f>V578-U578</f>
        <v>2191</v>
      </c>
      <c r="X578" s="9">
        <f>A578-U578</f>
        <v>406</v>
      </c>
    </row>
    <row r="579" spans="1:17" ht="11.25">
      <c r="A579" s="104">
        <v>40320</v>
      </c>
      <c r="B579" s="84" t="s">
        <v>181</v>
      </c>
      <c r="C579" t="s">
        <v>12</v>
      </c>
      <c r="D579" s="1">
        <f>D578</f>
        <v>39955</v>
      </c>
      <c r="E579" s="3">
        <v>5.25</v>
      </c>
      <c r="G579" s="8">
        <f t="shared" si="282"/>
        <v>5.25</v>
      </c>
      <c r="H579" s="6">
        <f t="shared" si="283"/>
        <v>0.65625</v>
      </c>
      <c r="I579" s="6">
        <f t="shared" si="284"/>
        <v>1.05</v>
      </c>
      <c r="J579" s="6">
        <f t="shared" si="285"/>
        <v>4.59375</v>
      </c>
      <c r="K579" s="6">
        <f t="shared" si="286"/>
        <v>4.2</v>
      </c>
      <c r="O579" s="6">
        <f aca="true" t="shared" si="287" ref="O579:O584">F579+G579</f>
        <v>5.25</v>
      </c>
      <c r="P579" s="6">
        <f aca="true" t="shared" si="288" ref="P579:P584">F579+J579-M579</f>
        <v>4.59375</v>
      </c>
      <c r="Q579" s="6">
        <f aca="true" t="shared" si="289" ref="Q579:Q584">F579+K579-N579</f>
        <v>4.2</v>
      </c>
    </row>
    <row r="580" spans="1:17" ht="11.25">
      <c r="A580" s="1">
        <v>40685</v>
      </c>
      <c r="B580" s="84" t="s">
        <v>181</v>
      </c>
      <c r="C580" t="s">
        <v>12</v>
      </c>
      <c r="D580" s="1">
        <f>A579</f>
        <v>40320</v>
      </c>
      <c r="E580" s="3">
        <v>5.25</v>
      </c>
      <c r="G580" s="8">
        <f t="shared" si="282"/>
        <v>5.25</v>
      </c>
      <c r="H580" s="6">
        <f t="shared" si="283"/>
        <v>0.65625</v>
      </c>
      <c r="I580" s="6">
        <f t="shared" si="284"/>
        <v>1.05</v>
      </c>
      <c r="J580" s="6">
        <f t="shared" si="285"/>
        <v>4.59375</v>
      </c>
      <c r="K580" s="6">
        <f t="shared" si="286"/>
        <v>4.2</v>
      </c>
      <c r="O580" s="6">
        <f t="shared" si="287"/>
        <v>5.25</v>
      </c>
      <c r="P580" s="6">
        <f t="shared" si="288"/>
        <v>4.59375</v>
      </c>
      <c r="Q580" s="6">
        <f t="shared" si="289"/>
        <v>4.2</v>
      </c>
    </row>
    <row r="581" spans="1:17" ht="11.25">
      <c r="A581" s="1">
        <v>41051</v>
      </c>
      <c r="B581" s="84" t="s">
        <v>181</v>
      </c>
      <c r="C581" s="82" t="s">
        <v>12</v>
      </c>
      <c r="D581" s="1">
        <f>A580</f>
        <v>40685</v>
      </c>
      <c r="E581" s="3">
        <v>5.25</v>
      </c>
      <c r="G581" s="8">
        <f t="shared" si="282"/>
        <v>5.25</v>
      </c>
      <c r="H581" s="6">
        <f t="shared" si="283"/>
        <v>0.65625</v>
      </c>
      <c r="I581" s="6">
        <f t="shared" si="284"/>
        <v>1.05</v>
      </c>
      <c r="J581" s="6">
        <f t="shared" si="285"/>
        <v>4.59375</v>
      </c>
      <c r="K581" s="6">
        <f t="shared" si="286"/>
        <v>4.2</v>
      </c>
      <c r="O581" s="6">
        <f t="shared" si="287"/>
        <v>5.25</v>
      </c>
      <c r="P581" s="6">
        <f t="shared" si="288"/>
        <v>4.59375</v>
      </c>
      <c r="Q581" s="6">
        <f t="shared" si="289"/>
        <v>4.2</v>
      </c>
    </row>
    <row r="582" spans="1:17" ht="11.25">
      <c r="A582" s="1">
        <v>41416</v>
      </c>
      <c r="B582" s="84" t="s">
        <v>181</v>
      </c>
      <c r="C582" s="82" t="s">
        <v>12</v>
      </c>
      <c r="D582" s="1">
        <f>A581</f>
        <v>41051</v>
      </c>
      <c r="E582" s="3">
        <v>5.25</v>
      </c>
      <c r="G582" s="8">
        <f t="shared" si="282"/>
        <v>5.25</v>
      </c>
      <c r="H582" s="6">
        <f>G582*0.125</f>
        <v>0.65625</v>
      </c>
      <c r="I582" s="6">
        <f>G582*0.2</f>
        <v>1.05</v>
      </c>
      <c r="J582" s="6">
        <f>G582-H582</f>
        <v>4.59375</v>
      </c>
      <c r="K582" s="6">
        <f>G582-I582</f>
        <v>4.2</v>
      </c>
      <c r="O582" s="6">
        <f t="shared" si="287"/>
        <v>5.25</v>
      </c>
      <c r="P582" s="6">
        <f t="shared" si="288"/>
        <v>4.59375</v>
      </c>
      <c r="Q582" s="6">
        <f t="shared" si="289"/>
        <v>4.2</v>
      </c>
    </row>
    <row r="583" spans="1:17" ht="11.25">
      <c r="A583" s="1">
        <v>41781</v>
      </c>
      <c r="B583" s="84" t="s">
        <v>181</v>
      </c>
      <c r="C583" t="s">
        <v>12</v>
      </c>
      <c r="D583" s="1">
        <f>A582</f>
        <v>41416</v>
      </c>
      <c r="E583" s="3">
        <v>5.25</v>
      </c>
      <c r="G583" s="8">
        <f t="shared" si="282"/>
        <v>5.25</v>
      </c>
      <c r="H583" s="6">
        <f t="shared" si="283"/>
        <v>0.65625</v>
      </c>
      <c r="I583" s="6">
        <f t="shared" si="284"/>
        <v>1.05</v>
      </c>
      <c r="J583" s="6">
        <f t="shared" si="285"/>
        <v>4.59375</v>
      </c>
      <c r="K583" s="6">
        <f t="shared" si="286"/>
        <v>4.2</v>
      </c>
      <c r="O583" s="6">
        <f t="shared" si="287"/>
        <v>5.25</v>
      </c>
      <c r="P583" s="6">
        <f t="shared" si="288"/>
        <v>4.59375</v>
      </c>
      <c r="Q583" s="6">
        <f t="shared" si="289"/>
        <v>4.2</v>
      </c>
    </row>
    <row r="584" spans="1:24" ht="11.25">
      <c r="A584" s="1">
        <v>41781</v>
      </c>
      <c r="B584" s="84" t="s">
        <v>181</v>
      </c>
      <c r="C584" s="82" t="s">
        <v>13</v>
      </c>
      <c r="F584" s="4">
        <v>100</v>
      </c>
      <c r="G584" s="8">
        <f t="shared" si="282"/>
        <v>0</v>
      </c>
      <c r="H584" s="6">
        <f t="shared" si="283"/>
        <v>0</v>
      </c>
      <c r="I584" s="6">
        <f>G584*0.2</f>
        <v>0</v>
      </c>
      <c r="J584" s="6">
        <f>G584-H584</f>
        <v>0</v>
      </c>
      <c r="K584" s="6">
        <f>G584-I584</f>
        <v>0</v>
      </c>
      <c r="L584" s="6">
        <f>(100-T584)*X584/W584</f>
        <v>0.4200000000000017</v>
      </c>
      <c r="M584" s="6">
        <f>L584*0.125</f>
        <v>0.05250000000000021</v>
      </c>
      <c r="N584" s="6">
        <f>L584*0.2</f>
        <v>0.08400000000000035</v>
      </c>
      <c r="O584" s="6">
        <f t="shared" si="287"/>
        <v>100</v>
      </c>
      <c r="P584" s="6">
        <f t="shared" si="288"/>
        <v>99.9475</v>
      </c>
      <c r="Q584" s="6">
        <f t="shared" si="289"/>
        <v>99.916</v>
      </c>
      <c r="T584" s="4">
        <f>T578</f>
        <v>99.58</v>
      </c>
      <c r="U584" s="1">
        <f>U578</f>
        <v>39590</v>
      </c>
      <c r="V584" s="1">
        <f>V578</f>
        <v>41781</v>
      </c>
      <c r="W584" s="9">
        <f>V584-U584</f>
        <v>2191</v>
      </c>
      <c r="X584" s="9">
        <f>A584-U584</f>
        <v>2191</v>
      </c>
    </row>
    <row r="585" ht="12" thickBot="1">
      <c r="B585" s="84"/>
    </row>
    <row r="586" spans="2:18" ht="12" thickBot="1">
      <c r="B586" s="84"/>
      <c r="O586" s="18">
        <f>_XLL.TIR.X(O578:O584,A578:A584,1)*100</f>
        <v>3.54316346347332</v>
      </c>
      <c r="P586" s="19">
        <f>_XLL.TIR.X(P578:P584,$A$578:$A$584,1)*100</f>
        <v>2.9097680002450943</v>
      </c>
      <c r="Q586" s="19">
        <f>_XLL.TIR.X(Q578:Q584,$A$578:$A$584,1)*100</f>
        <v>2.5294285267591476</v>
      </c>
      <c r="R586" s="20">
        <f>_XLL.DURATA.M(A578,A584,E583/100,O586/100,1,1)</f>
        <v>4.2810265823001465</v>
      </c>
    </row>
    <row r="588" spans="1:24" ht="11.25">
      <c r="A588" s="1">
        <f>Rendimenti!C5</f>
        <v>39996</v>
      </c>
      <c r="B588" s="84" t="s">
        <v>189</v>
      </c>
      <c r="C588" t="s">
        <v>11</v>
      </c>
      <c r="D588" s="1">
        <v>39735</v>
      </c>
      <c r="E588">
        <v>3.625</v>
      </c>
      <c r="F588" s="4">
        <f>Rendimenti!D64</f>
        <v>99.82</v>
      </c>
      <c r="G588" s="8">
        <f aca="true" t="shared" si="290" ref="G588:G595">E588*_XLL.FRAZIONE.ANNO(D588,A588,1)</f>
        <v>2.5921232876712326</v>
      </c>
      <c r="H588" s="6">
        <f aca="true" t="shared" si="291" ref="H588:H595">G588*0.125</f>
        <v>0.32401541095890407</v>
      </c>
      <c r="I588" s="6">
        <f aca="true" t="shared" si="292" ref="I588:I595">G588*0.2</f>
        <v>0.5184246575342465</v>
      </c>
      <c r="J588" s="6">
        <f aca="true" t="shared" si="293" ref="J588:J595">G588-H588</f>
        <v>2.2681078767123286</v>
      </c>
      <c r="K588" s="6">
        <f aca="true" t="shared" si="294" ref="K588:K595">G588-I588</f>
        <v>2.073698630136986</v>
      </c>
      <c r="L588" s="6">
        <f>(100-T588)*X588/W588</f>
        <v>0.4273138006571763</v>
      </c>
      <c r="M588" s="6">
        <f>L588*0.125</f>
        <v>0.053414225082147035</v>
      </c>
      <c r="N588" s="6">
        <f>L588*0.2</f>
        <v>0.08546276013143526</v>
      </c>
      <c r="O588" s="6">
        <f>-(F588+G588)</f>
        <v>-102.41212328767122</v>
      </c>
      <c r="P588" s="6">
        <f>-(F588+J588-M588)</f>
        <v>-102.03469365163018</v>
      </c>
      <c r="Q588" s="6">
        <f>-(F588+K588-N588)</f>
        <v>-101.80823587000555</v>
      </c>
      <c r="T588" s="4">
        <v>98.85</v>
      </c>
      <c r="U588" s="1">
        <v>38639</v>
      </c>
      <c r="V588" s="1">
        <v>42291</v>
      </c>
      <c r="W588" s="9">
        <f>V588-U588</f>
        <v>3652</v>
      </c>
      <c r="X588" s="9">
        <f>A588-U588</f>
        <v>1357</v>
      </c>
    </row>
    <row r="589" spans="1:17" ht="11.25">
      <c r="A589" s="1">
        <v>40100</v>
      </c>
      <c r="B589" s="84" t="s">
        <v>189</v>
      </c>
      <c r="C589" t="s">
        <v>12</v>
      </c>
      <c r="D589" s="1">
        <f>D588</f>
        <v>39735</v>
      </c>
      <c r="E589">
        <v>3.625</v>
      </c>
      <c r="G589" s="8">
        <f t="shared" si="290"/>
        <v>3.625</v>
      </c>
      <c r="H589" s="6">
        <f t="shared" si="291"/>
        <v>0.453125</v>
      </c>
      <c r="I589" s="6">
        <f t="shared" si="292"/>
        <v>0.7250000000000001</v>
      </c>
      <c r="J589" s="6">
        <f t="shared" si="293"/>
        <v>3.171875</v>
      </c>
      <c r="K589" s="6">
        <f t="shared" si="294"/>
        <v>2.9</v>
      </c>
      <c r="O589" s="6">
        <f aca="true" t="shared" si="295" ref="O589:O595">F589+G589</f>
        <v>3.625</v>
      </c>
      <c r="P589" s="6">
        <f aca="true" t="shared" si="296" ref="P589:P595">F589+J589-M589</f>
        <v>3.171875</v>
      </c>
      <c r="Q589" s="6">
        <f aca="true" t="shared" si="297" ref="Q589:Q595">F589+K589-N589</f>
        <v>2.9</v>
      </c>
    </row>
    <row r="590" spans="1:17" ht="11.25">
      <c r="A590" s="1">
        <v>40465</v>
      </c>
      <c r="B590" s="84" t="s">
        <v>189</v>
      </c>
      <c r="C590" t="s">
        <v>12</v>
      </c>
      <c r="D590" s="1">
        <f aca="true" t="shared" si="298" ref="D590:D595">A589</f>
        <v>40100</v>
      </c>
      <c r="E590">
        <v>3.625</v>
      </c>
      <c r="G590" s="8">
        <f t="shared" si="290"/>
        <v>3.625</v>
      </c>
      <c r="H590" s="6">
        <f t="shared" si="291"/>
        <v>0.453125</v>
      </c>
      <c r="I590" s="6">
        <f t="shared" si="292"/>
        <v>0.7250000000000001</v>
      </c>
      <c r="J590" s="6">
        <f t="shared" si="293"/>
        <v>3.171875</v>
      </c>
      <c r="K590" s="6">
        <f t="shared" si="294"/>
        <v>2.9</v>
      </c>
      <c r="O590" s="6">
        <f t="shared" si="295"/>
        <v>3.625</v>
      </c>
      <c r="P590" s="6">
        <f t="shared" si="296"/>
        <v>3.171875</v>
      </c>
      <c r="Q590" s="6">
        <f t="shared" si="297"/>
        <v>2.9</v>
      </c>
    </row>
    <row r="591" spans="1:17" ht="11.25">
      <c r="A591" s="1">
        <v>40830</v>
      </c>
      <c r="B591" s="84" t="s">
        <v>189</v>
      </c>
      <c r="C591" t="s">
        <v>12</v>
      </c>
      <c r="D591" s="1">
        <f t="shared" si="298"/>
        <v>40465</v>
      </c>
      <c r="E591">
        <v>3.625</v>
      </c>
      <c r="G591" s="8">
        <f t="shared" si="290"/>
        <v>3.625</v>
      </c>
      <c r="H591" s="6">
        <f t="shared" si="291"/>
        <v>0.453125</v>
      </c>
      <c r="I591" s="6">
        <f t="shared" si="292"/>
        <v>0.7250000000000001</v>
      </c>
      <c r="J591" s="6">
        <f t="shared" si="293"/>
        <v>3.171875</v>
      </c>
      <c r="K591" s="6">
        <f t="shared" si="294"/>
        <v>2.9</v>
      </c>
      <c r="O591" s="6">
        <f t="shared" si="295"/>
        <v>3.625</v>
      </c>
      <c r="P591" s="6">
        <f t="shared" si="296"/>
        <v>3.171875</v>
      </c>
      <c r="Q591" s="6">
        <f t="shared" si="297"/>
        <v>2.9</v>
      </c>
    </row>
    <row r="592" spans="1:17" ht="11.25">
      <c r="A592" s="1">
        <v>41196</v>
      </c>
      <c r="B592" s="84" t="s">
        <v>189</v>
      </c>
      <c r="C592" s="82" t="s">
        <v>12</v>
      </c>
      <c r="D592" s="1">
        <f t="shared" si="298"/>
        <v>40830</v>
      </c>
      <c r="E592">
        <v>3.625</v>
      </c>
      <c r="G592" s="8">
        <f t="shared" si="290"/>
        <v>3.625</v>
      </c>
      <c r="H592" s="6">
        <f t="shared" si="291"/>
        <v>0.453125</v>
      </c>
      <c r="I592" s="6">
        <f t="shared" si="292"/>
        <v>0.7250000000000001</v>
      </c>
      <c r="J592" s="6">
        <f t="shared" si="293"/>
        <v>3.171875</v>
      </c>
      <c r="K592" s="6">
        <f t="shared" si="294"/>
        <v>2.9</v>
      </c>
      <c r="O592" s="6">
        <f t="shared" si="295"/>
        <v>3.625</v>
      </c>
      <c r="P592" s="6">
        <f t="shared" si="296"/>
        <v>3.171875</v>
      </c>
      <c r="Q592" s="6">
        <f t="shared" si="297"/>
        <v>2.9</v>
      </c>
    </row>
    <row r="593" spans="1:17" ht="11.25">
      <c r="A593" s="1">
        <v>41561</v>
      </c>
      <c r="B593" s="84" t="s">
        <v>189</v>
      </c>
      <c r="C593" s="82" t="s">
        <v>12</v>
      </c>
      <c r="D593" s="1">
        <f t="shared" si="298"/>
        <v>41196</v>
      </c>
      <c r="E593">
        <v>3.625</v>
      </c>
      <c r="G593" s="8">
        <f t="shared" si="290"/>
        <v>3.625</v>
      </c>
      <c r="H593" s="6">
        <f t="shared" si="291"/>
        <v>0.453125</v>
      </c>
      <c r="I593" s="6">
        <f t="shared" si="292"/>
        <v>0.7250000000000001</v>
      </c>
      <c r="J593" s="6">
        <f t="shared" si="293"/>
        <v>3.171875</v>
      </c>
      <c r="K593" s="6">
        <f t="shared" si="294"/>
        <v>2.9</v>
      </c>
      <c r="O593" s="6">
        <f t="shared" si="295"/>
        <v>3.625</v>
      </c>
      <c r="P593" s="6">
        <f t="shared" si="296"/>
        <v>3.171875</v>
      </c>
      <c r="Q593" s="6">
        <f t="shared" si="297"/>
        <v>2.9</v>
      </c>
    </row>
    <row r="594" spans="1:17" ht="11.25">
      <c r="A594" s="1">
        <v>41926</v>
      </c>
      <c r="B594" s="84" t="s">
        <v>189</v>
      </c>
      <c r="C594" t="s">
        <v>12</v>
      </c>
      <c r="D594" s="1">
        <f t="shared" si="298"/>
        <v>41561</v>
      </c>
      <c r="E594">
        <v>3.625</v>
      </c>
      <c r="G594" s="8">
        <f t="shared" si="290"/>
        <v>3.625</v>
      </c>
      <c r="H594" s="6">
        <f t="shared" si="291"/>
        <v>0.453125</v>
      </c>
      <c r="I594" s="6">
        <f t="shared" si="292"/>
        <v>0.7250000000000001</v>
      </c>
      <c r="J594" s="6">
        <f t="shared" si="293"/>
        <v>3.171875</v>
      </c>
      <c r="K594" s="6">
        <f t="shared" si="294"/>
        <v>2.9</v>
      </c>
      <c r="O594" s="6">
        <f t="shared" si="295"/>
        <v>3.625</v>
      </c>
      <c r="P594" s="6">
        <f t="shared" si="296"/>
        <v>3.171875</v>
      </c>
      <c r="Q594" s="6">
        <f t="shared" si="297"/>
        <v>2.9</v>
      </c>
    </row>
    <row r="595" spans="1:17" ht="11.25">
      <c r="A595" s="1">
        <v>42291</v>
      </c>
      <c r="B595" s="84" t="s">
        <v>189</v>
      </c>
      <c r="C595" s="82" t="s">
        <v>12</v>
      </c>
      <c r="D595" s="1">
        <f t="shared" si="298"/>
        <v>41926</v>
      </c>
      <c r="E595">
        <v>3.625</v>
      </c>
      <c r="G595" s="8">
        <f t="shared" si="290"/>
        <v>3.625</v>
      </c>
      <c r="H595" s="6">
        <f t="shared" si="291"/>
        <v>0.453125</v>
      </c>
      <c r="I595" s="6">
        <f t="shared" si="292"/>
        <v>0.7250000000000001</v>
      </c>
      <c r="J595" s="6">
        <f t="shared" si="293"/>
        <v>3.171875</v>
      </c>
      <c r="K595" s="6">
        <f t="shared" si="294"/>
        <v>2.9</v>
      </c>
      <c r="O595" s="6">
        <f t="shared" si="295"/>
        <v>3.625</v>
      </c>
      <c r="P595" s="6">
        <f t="shared" si="296"/>
        <v>3.171875</v>
      </c>
      <c r="Q595" s="6">
        <f t="shared" si="297"/>
        <v>2.9</v>
      </c>
    </row>
    <row r="596" spans="1:24" ht="11.25">
      <c r="A596" s="1">
        <v>42291</v>
      </c>
      <c r="B596" s="84" t="s">
        <v>189</v>
      </c>
      <c r="C596" s="82" t="s">
        <v>13</v>
      </c>
      <c r="F596" s="4">
        <v>100</v>
      </c>
      <c r="G596" s="8">
        <f>E596*_XLL.FRAZIONE.ANNO(D596,A596,1)</f>
        <v>0</v>
      </c>
      <c r="H596" s="6">
        <f>G596*0.125</f>
        <v>0</v>
      </c>
      <c r="I596" s="6">
        <f>G596*0.2</f>
        <v>0</v>
      </c>
      <c r="J596" s="6">
        <f>G596-H596</f>
        <v>0</v>
      </c>
      <c r="K596" s="6">
        <f>G596-I596</f>
        <v>0</v>
      </c>
      <c r="L596" s="6">
        <f>(100-T596)*X596/W596</f>
        <v>1.1500000000000057</v>
      </c>
      <c r="M596" s="6">
        <f>L596*0.125</f>
        <v>0.1437500000000007</v>
      </c>
      <c r="N596" s="6">
        <f>L596*0.2</f>
        <v>0.23000000000000115</v>
      </c>
      <c r="O596" s="6">
        <f>F596+G596</f>
        <v>100</v>
      </c>
      <c r="P596" s="6">
        <f>F596+J596-M596</f>
        <v>99.85625</v>
      </c>
      <c r="Q596" s="6">
        <f>F596+K596-N596</f>
        <v>99.77</v>
      </c>
      <c r="T596" s="4">
        <f>T588</f>
        <v>98.85</v>
      </c>
      <c r="U596" s="1">
        <f>U588</f>
        <v>38639</v>
      </c>
      <c r="V596" s="1">
        <f>V588</f>
        <v>42291</v>
      </c>
      <c r="W596" s="9">
        <f>V596-U596</f>
        <v>3652</v>
      </c>
      <c r="X596" s="9">
        <f>A596-U596</f>
        <v>3652</v>
      </c>
    </row>
    <row r="597" ht="12" thickBot="1"/>
    <row r="598" spans="15:18" ht="12" thickBot="1">
      <c r="O598" s="18">
        <f>_XLL.TIR.X(O588:O596,A588:A596,1)*100</f>
        <v>3.653530403971672</v>
      </c>
      <c r="P598" s="19">
        <f>_XLL.TIR.X(P588:P596,$A$588:$A$596,1)*100</f>
        <v>3.1891953200101852</v>
      </c>
      <c r="Q598" s="19">
        <f>_XLL.TIR.X(Q588:Q596,$A$588:$A$596,1)*100</f>
        <v>2.910156175494194</v>
      </c>
      <c r="R598" s="20">
        <f>_XLL.DURATA.M(A588,A596,E595/100,O598/100,1,1)</f>
        <v>5.393897366599475</v>
      </c>
    </row>
    <row r="600" spans="1:24" ht="11.25">
      <c r="A600" s="1">
        <f>Rendimenti!C5</f>
        <v>39996</v>
      </c>
      <c r="B600" s="84" t="s">
        <v>191</v>
      </c>
      <c r="C600" t="s">
        <v>11</v>
      </c>
      <c r="D600" s="1">
        <v>39865</v>
      </c>
      <c r="E600" s="3">
        <v>4.75</v>
      </c>
      <c r="F600" s="4">
        <f>Rendimenti!D65</f>
        <v>102.65</v>
      </c>
      <c r="G600" s="8">
        <f aca="true" t="shared" si="299" ref="G600:G608">E600*_XLL.FRAZIONE.ANNO(D600,A600,1)</f>
        <v>1.7047945205479453</v>
      </c>
      <c r="H600" s="6">
        <f aca="true" t="shared" si="300" ref="H600:H608">G600*0.125</f>
        <v>0.21309931506849317</v>
      </c>
      <c r="I600" s="6">
        <f aca="true" t="shared" si="301" ref="I600:I608">G600*0.2</f>
        <v>0.34095890410958907</v>
      </c>
      <c r="J600" s="6">
        <f aca="true" t="shared" si="302" ref="J600:J608">G600-H600</f>
        <v>1.4916952054794521</v>
      </c>
      <c r="K600" s="6">
        <f aca="true" t="shared" si="303" ref="K600:K608">G600-I600</f>
        <v>1.3638356164383563</v>
      </c>
      <c r="L600" s="6">
        <f>(100-T600)*X600/W600</f>
        <v>0.040114973993977954</v>
      </c>
      <c r="M600" s="6">
        <f>L600*0.125</f>
        <v>0.005014371749247244</v>
      </c>
      <c r="N600" s="6">
        <f>L600*0.2</f>
        <v>0.00802299479879559</v>
      </c>
      <c r="O600" s="6">
        <f>-(F600+G600)</f>
        <v>-104.35479452054796</v>
      </c>
      <c r="P600" s="6">
        <f>-(F600+J600-M600)</f>
        <v>-104.13668083373022</v>
      </c>
      <c r="Q600" s="6">
        <f>-(F600+K600-N600)</f>
        <v>-104.00581262163956</v>
      </c>
      <c r="T600" s="4">
        <v>99.83</v>
      </c>
      <c r="U600" s="1">
        <v>39134</v>
      </c>
      <c r="V600" s="1">
        <v>42787</v>
      </c>
      <c r="W600" s="9">
        <f>V600-U600</f>
        <v>3653</v>
      </c>
      <c r="X600" s="9">
        <f>A600-U600</f>
        <v>862</v>
      </c>
    </row>
    <row r="601" spans="1:17" ht="11.25">
      <c r="A601" s="1">
        <v>40230</v>
      </c>
      <c r="B601" s="84" t="s">
        <v>191</v>
      </c>
      <c r="C601" t="s">
        <v>12</v>
      </c>
      <c r="D601" s="1">
        <f>D600</f>
        <v>39865</v>
      </c>
      <c r="E601" s="3">
        <v>4.75</v>
      </c>
      <c r="G601" s="8">
        <f t="shared" si="299"/>
        <v>4.75</v>
      </c>
      <c r="H601" s="6">
        <f t="shared" si="300"/>
        <v>0.59375</v>
      </c>
      <c r="I601" s="6">
        <f t="shared" si="301"/>
        <v>0.9500000000000001</v>
      </c>
      <c r="J601" s="6">
        <f t="shared" si="302"/>
        <v>4.15625</v>
      </c>
      <c r="K601" s="6">
        <f t="shared" si="303"/>
        <v>3.8</v>
      </c>
      <c r="O601" s="6">
        <f aca="true" t="shared" si="304" ref="O601:O608">F601+G601</f>
        <v>4.75</v>
      </c>
      <c r="P601" s="6">
        <f aca="true" t="shared" si="305" ref="P601:P608">F601+J601-M601</f>
        <v>4.15625</v>
      </c>
      <c r="Q601" s="6">
        <f aca="true" t="shared" si="306" ref="Q601:Q608">F601+K601-N601</f>
        <v>3.8</v>
      </c>
    </row>
    <row r="602" spans="1:17" ht="11.25">
      <c r="A602" s="1">
        <v>40595</v>
      </c>
      <c r="B602" s="84" t="s">
        <v>191</v>
      </c>
      <c r="C602" t="s">
        <v>12</v>
      </c>
      <c r="D602" s="1">
        <f>A601</f>
        <v>40230</v>
      </c>
      <c r="E602" s="3">
        <v>4.75</v>
      </c>
      <c r="G602" s="8">
        <f t="shared" si="299"/>
        <v>4.75</v>
      </c>
      <c r="H602" s="6">
        <f t="shared" si="300"/>
        <v>0.59375</v>
      </c>
      <c r="I602" s="6">
        <f t="shared" si="301"/>
        <v>0.9500000000000001</v>
      </c>
      <c r="J602" s="6">
        <f t="shared" si="302"/>
        <v>4.15625</v>
      </c>
      <c r="K602" s="6">
        <f t="shared" si="303"/>
        <v>3.8</v>
      </c>
      <c r="O602" s="6">
        <f t="shared" si="304"/>
        <v>4.75</v>
      </c>
      <c r="P602" s="6">
        <f t="shared" si="305"/>
        <v>4.15625</v>
      </c>
      <c r="Q602" s="6">
        <f t="shared" si="306"/>
        <v>3.8</v>
      </c>
    </row>
    <row r="603" spans="1:17" ht="11.25">
      <c r="A603" s="1">
        <v>40960</v>
      </c>
      <c r="B603" s="84" t="s">
        <v>191</v>
      </c>
      <c r="C603" t="s">
        <v>12</v>
      </c>
      <c r="D603" s="1">
        <f aca="true" t="shared" si="307" ref="D603:D608">A602</f>
        <v>40595</v>
      </c>
      <c r="E603" s="3">
        <v>4.75</v>
      </c>
      <c r="G603" s="8">
        <f t="shared" si="299"/>
        <v>4.75</v>
      </c>
      <c r="H603" s="6">
        <f t="shared" si="300"/>
        <v>0.59375</v>
      </c>
      <c r="I603" s="6">
        <f t="shared" si="301"/>
        <v>0.9500000000000001</v>
      </c>
      <c r="J603" s="6">
        <f t="shared" si="302"/>
        <v>4.15625</v>
      </c>
      <c r="K603" s="6">
        <f t="shared" si="303"/>
        <v>3.8</v>
      </c>
      <c r="O603" s="6">
        <f t="shared" si="304"/>
        <v>4.75</v>
      </c>
      <c r="P603" s="6">
        <f t="shared" si="305"/>
        <v>4.15625</v>
      </c>
      <c r="Q603" s="6">
        <f t="shared" si="306"/>
        <v>3.8</v>
      </c>
    </row>
    <row r="604" spans="1:17" ht="11.25">
      <c r="A604" s="1">
        <v>41326</v>
      </c>
      <c r="B604" s="84" t="s">
        <v>191</v>
      </c>
      <c r="C604" s="82" t="s">
        <v>12</v>
      </c>
      <c r="D604" s="1">
        <f t="shared" si="307"/>
        <v>40960</v>
      </c>
      <c r="E604" s="3">
        <v>4.75</v>
      </c>
      <c r="G604" s="8">
        <f t="shared" si="299"/>
        <v>4.75</v>
      </c>
      <c r="H604" s="6">
        <f t="shared" si="300"/>
        <v>0.59375</v>
      </c>
      <c r="I604" s="6">
        <f t="shared" si="301"/>
        <v>0.9500000000000001</v>
      </c>
      <c r="J604" s="6">
        <f t="shared" si="302"/>
        <v>4.15625</v>
      </c>
      <c r="K604" s="6">
        <f t="shared" si="303"/>
        <v>3.8</v>
      </c>
      <c r="O604" s="6">
        <f t="shared" si="304"/>
        <v>4.75</v>
      </c>
      <c r="P604" s="6">
        <f t="shared" si="305"/>
        <v>4.15625</v>
      </c>
      <c r="Q604" s="6">
        <f t="shared" si="306"/>
        <v>3.8</v>
      </c>
    </row>
    <row r="605" spans="1:17" ht="11.25">
      <c r="A605" s="1">
        <v>41691</v>
      </c>
      <c r="B605" s="84" t="s">
        <v>191</v>
      </c>
      <c r="C605" s="82" t="s">
        <v>12</v>
      </c>
      <c r="D605" s="1">
        <f t="shared" si="307"/>
        <v>41326</v>
      </c>
      <c r="E605" s="3">
        <v>4.75</v>
      </c>
      <c r="G605" s="8">
        <f t="shared" si="299"/>
        <v>4.75</v>
      </c>
      <c r="H605" s="6">
        <f t="shared" si="300"/>
        <v>0.59375</v>
      </c>
      <c r="I605" s="6">
        <f t="shared" si="301"/>
        <v>0.9500000000000001</v>
      </c>
      <c r="J605" s="6">
        <f t="shared" si="302"/>
        <v>4.15625</v>
      </c>
      <c r="K605" s="6">
        <f t="shared" si="303"/>
        <v>3.8</v>
      </c>
      <c r="O605" s="6">
        <f t="shared" si="304"/>
        <v>4.75</v>
      </c>
      <c r="P605" s="6">
        <f t="shared" si="305"/>
        <v>4.15625</v>
      </c>
      <c r="Q605" s="6">
        <f t="shared" si="306"/>
        <v>3.8</v>
      </c>
    </row>
    <row r="606" spans="1:17" ht="11.25">
      <c r="A606" s="1">
        <v>42056</v>
      </c>
      <c r="B606" s="84" t="s">
        <v>191</v>
      </c>
      <c r="C606" t="s">
        <v>12</v>
      </c>
      <c r="D606" s="1">
        <f t="shared" si="307"/>
        <v>41691</v>
      </c>
      <c r="E606" s="3">
        <v>4.75</v>
      </c>
      <c r="G606" s="8">
        <f t="shared" si="299"/>
        <v>4.75</v>
      </c>
      <c r="H606" s="6">
        <f t="shared" si="300"/>
        <v>0.59375</v>
      </c>
      <c r="I606" s="6">
        <f t="shared" si="301"/>
        <v>0.9500000000000001</v>
      </c>
      <c r="J606" s="6">
        <f t="shared" si="302"/>
        <v>4.15625</v>
      </c>
      <c r="K606" s="6">
        <f t="shared" si="303"/>
        <v>3.8</v>
      </c>
      <c r="O606" s="6">
        <f t="shared" si="304"/>
        <v>4.75</v>
      </c>
      <c r="P606" s="6">
        <f t="shared" si="305"/>
        <v>4.15625</v>
      </c>
      <c r="Q606" s="6">
        <f t="shared" si="306"/>
        <v>3.8</v>
      </c>
    </row>
    <row r="607" spans="1:17" ht="11.25">
      <c r="A607" s="1">
        <v>42421</v>
      </c>
      <c r="B607" s="84" t="s">
        <v>191</v>
      </c>
      <c r="C607" s="82" t="s">
        <v>12</v>
      </c>
      <c r="D607" s="1">
        <f t="shared" si="307"/>
        <v>42056</v>
      </c>
      <c r="E607" s="3">
        <v>4.75</v>
      </c>
      <c r="G607" s="8">
        <f t="shared" si="299"/>
        <v>4.75</v>
      </c>
      <c r="H607" s="6">
        <f t="shared" si="300"/>
        <v>0.59375</v>
      </c>
      <c r="I607" s="6">
        <f t="shared" si="301"/>
        <v>0.9500000000000001</v>
      </c>
      <c r="J607" s="6">
        <f t="shared" si="302"/>
        <v>4.15625</v>
      </c>
      <c r="K607" s="6">
        <f t="shared" si="303"/>
        <v>3.8</v>
      </c>
      <c r="O607" s="6">
        <f t="shared" si="304"/>
        <v>4.75</v>
      </c>
      <c r="P607" s="6">
        <f t="shared" si="305"/>
        <v>4.15625</v>
      </c>
      <c r="Q607" s="6">
        <f t="shared" si="306"/>
        <v>3.8</v>
      </c>
    </row>
    <row r="608" spans="1:17" ht="11.25">
      <c r="A608" s="1">
        <v>42787</v>
      </c>
      <c r="B608" s="84" t="s">
        <v>191</v>
      </c>
      <c r="C608" s="82" t="s">
        <v>12</v>
      </c>
      <c r="D608" s="1">
        <f t="shared" si="307"/>
        <v>42421</v>
      </c>
      <c r="E608" s="3">
        <v>4.75</v>
      </c>
      <c r="G608" s="8">
        <f t="shared" si="299"/>
        <v>4.75</v>
      </c>
      <c r="H608" s="6">
        <f t="shared" si="300"/>
        <v>0.59375</v>
      </c>
      <c r="I608" s="6">
        <f t="shared" si="301"/>
        <v>0.9500000000000001</v>
      </c>
      <c r="J608" s="6">
        <f t="shared" si="302"/>
        <v>4.15625</v>
      </c>
      <c r="K608" s="6">
        <f t="shared" si="303"/>
        <v>3.8</v>
      </c>
      <c r="O608" s="6">
        <f t="shared" si="304"/>
        <v>4.75</v>
      </c>
      <c r="P608" s="6">
        <f t="shared" si="305"/>
        <v>4.15625</v>
      </c>
      <c r="Q608" s="6">
        <f t="shared" si="306"/>
        <v>3.8</v>
      </c>
    </row>
    <row r="609" spans="1:24" ht="11.25">
      <c r="A609" s="1">
        <v>42787</v>
      </c>
      <c r="B609" s="84" t="s">
        <v>191</v>
      </c>
      <c r="C609" s="82" t="s">
        <v>13</v>
      </c>
      <c r="F609" s="4">
        <v>100</v>
      </c>
      <c r="G609" s="8">
        <f>E609*_XLL.FRAZIONE.ANNO(D609,A609,1)</f>
        <v>0</v>
      </c>
      <c r="H609" s="6">
        <f>G609*0.125</f>
        <v>0</v>
      </c>
      <c r="I609" s="6">
        <f>G609*0.2</f>
        <v>0</v>
      </c>
      <c r="J609" s="6">
        <f>G609-H609</f>
        <v>0</v>
      </c>
      <c r="K609" s="6">
        <f>G609-I609</f>
        <v>0</v>
      </c>
      <c r="L609" s="6">
        <f>(100-T609)*X609/W609</f>
        <v>0.1700000000000017</v>
      </c>
      <c r="M609" s="6">
        <f>L609*0.125</f>
        <v>0.021250000000000213</v>
      </c>
      <c r="N609" s="6">
        <f>L609*0.2</f>
        <v>0.03400000000000034</v>
      </c>
      <c r="O609" s="6">
        <f>F609+G609</f>
        <v>100</v>
      </c>
      <c r="P609" s="6">
        <f>F609+J609-M609</f>
        <v>99.97875</v>
      </c>
      <c r="Q609" s="6">
        <f>F609+K609-N609</f>
        <v>99.966</v>
      </c>
      <c r="T609" s="4">
        <f>T600</f>
        <v>99.83</v>
      </c>
      <c r="U609" s="1">
        <f>U600</f>
        <v>39134</v>
      </c>
      <c r="V609" s="1">
        <f>V600</f>
        <v>42787</v>
      </c>
      <c r="W609" s="9">
        <f>V609-U609</f>
        <v>3653</v>
      </c>
      <c r="X609" s="9">
        <f>A609-U609</f>
        <v>3653</v>
      </c>
    </row>
    <row r="610" ht="12" thickBot="1"/>
    <row r="611" spans="15:18" ht="12" thickBot="1">
      <c r="O611" s="18">
        <f>_XLL.TIR.X(O600:O609,A600:A609,1)*100</f>
        <v>4.328646138310432</v>
      </c>
      <c r="P611" s="19">
        <f>_XLL.TIR.X(P600:P609,$A$600:$A$609,1)*100</f>
        <v>3.7440579384565353</v>
      </c>
      <c r="Q611" s="19">
        <f>_XLL.TIR.X(Q600:Q609,$A$600:$A$609,1)*100</f>
        <v>3.393121436238289</v>
      </c>
      <c r="R611" s="20">
        <f>_XLL.DURATA.M(A600,A609,E608/100,O611/100,1,1)</f>
        <v>6.229092630582491</v>
      </c>
    </row>
    <row r="613" spans="1:24" ht="11.25">
      <c r="A613" s="1">
        <f>Rendimenti!C5</f>
        <v>39996</v>
      </c>
      <c r="B613" s="84" t="s">
        <v>193</v>
      </c>
      <c r="C613" t="s">
        <v>11</v>
      </c>
      <c r="D613" s="1">
        <v>39955</v>
      </c>
      <c r="E613">
        <v>5.625</v>
      </c>
      <c r="F613" s="4">
        <f>Rendimenti!D66</f>
        <v>107.88</v>
      </c>
      <c r="G613" s="8">
        <f aca="true" t="shared" si="308" ref="G613:G623">E613*_XLL.FRAZIONE.ANNO(D613,A613,1)</f>
        <v>0.6318493150684932</v>
      </c>
      <c r="H613" s="6">
        <f aca="true" t="shared" si="309" ref="H613:H622">G613*0.125</f>
        <v>0.07898116438356165</v>
      </c>
      <c r="I613" s="6">
        <f aca="true" t="shared" si="310" ref="I613:I622">G613*0.2</f>
        <v>0.12636986301369865</v>
      </c>
      <c r="J613" s="6">
        <f aca="true" t="shared" si="311" ref="J613:J622">G613-H613</f>
        <v>0.5528681506849316</v>
      </c>
      <c r="K613" s="6">
        <f aca="true" t="shared" si="312" ref="K613:K622">G613-I613</f>
        <v>0.5054794520547945</v>
      </c>
      <c r="L613" s="6">
        <f>(100-T613)*X613/W613</f>
        <v>0.05558598028477547</v>
      </c>
      <c r="M613" s="6">
        <f>L613*0.125</f>
        <v>0.006948247535596933</v>
      </c>
      <c r="N613" s="6">
        <f>L613*0.2</f>
        <v>0.011117196056955094</v>
      </c>
      <c r="O613" s="6">
        <f>-(F613+G613)</f>
        <v>-108.51184931506849</v>
      </c>
      <c r="P613" s="6">
        <f>-(F613+J613-M613)</f>
        <v>-108.42591990314932</v>
      </c>
      <c r="Q613" s="6">
        <f>-(F613+K613-N613)</f>
        <v>-108.37436225599784</v>
      </c>
      <c r="T613" s="4">
        <v>99.5</v>
      </c>
      <c r="U613" s="1">
        <v>39590</v>
      </c>
      <c r="V613" s="1">
        <v>43242</v>
      </c>
      <c r="W613" s="9">
        <f>V613-U613</f>
        <v>3652</v>
      </c>
      <c r="X613" s="9">
        <f>A613-U613</f>
        <v>406</v>
      </c>
    </row>
    <row r="614" spans="1:17" ht="11.25">
      <c r="A614" s="1">
        <v>40320</v>
      </c>
      <c r="B614" s="84" t="s">
        <v>193</v>
      </c>
      <c r="C614" t="s">
        <v>12</v>
      </c>
      <c r="D614" s="1">
        <f>D613</f>
        <v>39955</v>
      </c>
      <c r="E614">
        <v>5.625</v>
      </c>
      <c r="G614" s="8">
        <f t="shared" si="308"/>
        <v>5.625</v>
      </c>
      <c r="H614" s="6">
        <f t="shared" si="309"/>
        <v>0.703125</v>
      </c>
      <c r="I614" s="6">
        <f t="shared" si="310"/>
        <v>1.125</v>
      </c>
      <c r="J614" s="6">
        <f t="shared" si="311"/>
        <v>4.921875</v>
      </c>
      <c r="K614" s="6">
        <f t="shared" si="312"/>
        <v>4.5</v>
      </c>
      <c r="O614" s="6">
        <f aca="true" t="shared" si="313" ref="O614:O622">F614+G614</f>
        <v>5.625</v>
      </c>
      <c r="P614" s="6">
        <f aca="true" t="shared" si="314" ref="P614:P622">F614+J614-M614</f>
        <v>4.921875</v>
      </c>
      <c r="Q614" s="6">
        <f aca="true" t="shared" si="315" ref="Q614:Q622">F614+K614-N614</f>
        <v>4.5</v>
      </c>
    </row>
    <row r="615" spans="1:17" ht="11.25">
      <c r="A615" s="1">
        <v>40685</v>
      </c>
      <c r="B615" s="84" t="s">
        <v>193</v>
      </c>
      <c r="C615" t="s">
        <v>12</v>
      </c>
      <c r="D615" s="1">
        <f aca="true" t="shared" si="316" ref="D615:D622">A614</f>
        <v>40320</v>
      </c>
      <c r="E615">
        <v>5.625</v>
      </c>
      <c r="G615" s="8">
        <f t="shared" si="308"/>
        <v>5.625</v>
      </c>
      <c r="H615" s="6">
        <f t="shared" si="309"/>
        <v>0.703125</v>
      </c>
      <c r="I615" s="6">
        <f t="shared" si="310"/>
        <v>1.125</v>
      </c>
      <c r="J615" s="6">
        <f t="shared" si="311"/>
        <v>4.921875</v>
      </c>
      <c r="K615" s="6">
        <f t="shared" si="312"/>
        <v>4.5</v>
      </c>
      <c r="O615" s="6">
        <f t="shared" si="313"/>
        <v>5.625</v>
      </c>
      <c r="P615" s="6">
        <f t="shared" si="314"/>
        <v>4.921875</v>
      </c>
      <c r="Q615" s="6">
        <f t="shared" si="315"/>
        <v>4.5</v>
      </c>
    </row>
    <row r="616" spans="1:17" ht="11.25">
      <c r="A616" s="1">
        <v>41051</v>
      </c>
      <c r="B616" s="84" t="s">
        <v>193</v>
      </c>
      <c r="C616" s="82" t="s">
        <v>12</v>
      </c>
      <c r="D616" s="1">
        <f t="shared" si="316"/>
        <v>40685</v>
      </c>
      <c r="E616">
        <v>5.625</v>
      </c>
      <c r="G616" s="8">
        <f t="shared" si="308"/>
        <v>5.625</v>
      </c>
      <c r="H616" s="6">
        <f t="shared" si="309"/>
        <v>0.703125</v>
      </c>
      <c r="I616" s="6">
        <f t="shared" si="310"/>
        <v>1.125</v>
      </c>
      <c r="J616" s="6">
        <f t="shared" si="311"/>
        <v>4.921875</v>
      </c>
      <c r="K616" s="6">
        <f t="shared" si="312"/>
        <v>4.5</v>
      </c>
      <c r="O616" s="6">
        <f t="shared" si="313"/>
        <v>5.625</v>
      </c>
      <c r="P616" s="6">
        <f t="shared" si="314"/>
        <v>4.921875</v>
      </c>
      <c r="Q616" s="6">
        <f t="shared" si="315"/>
        <v>4.5</v>
      </c>
    </row>
    <row r="617" spans="1:17" ht="11.25">
      <c r="A617" s="1">
        <v>41416</v>
      </c>
      <c r="B617" s="84" t="s">
        <v>193</v>
      </c>
      <c r="C617" s="82" t="s">
        <v>12</v>
      </c>
      <c r="D617" s="1">
        <f t="shared" si="316"/>
        <v>41051</v>
      </c>
      <c r="E617">
        <v>5.625</v>
      </c>
      <c r="G617" s="8">
        <f t="shared" si="308"/>
        <v>5.625</v>
      </c>
      <c r="H617" s="6">
        <f t="shared" si="309"/>
        <v>0.703125</v>
      </c>
      <c r="I617" s="6">
        <f t="shared" si="310"/>
        <v>1.125</v>
      </c>
      <c r="J617" s="6">
        <f t="shared" si="311"/>
        <v>4.921875</v>
      </c>
      <c r="K617" s="6">
        <f t="shared" si="312"/>
        <v>4.5</v>
      </c>
      <c r="O617" s="6">
        <f t="shared" si="313"/>
        <v>5.625</v>
      </c>
      <c r="P617" s="6">
        <f t="shared" si="314"/>
        <v>4.921875</v>
      </c>
      <c r="Q617" s="6">
        <f t="shared" si="315"/>
        <v>4.5</v>
      </c>
    </row>
    <row r="618" spans="1:17" ht="11.25">
      <c r="A618" s="1">
        <v>41781</v>
      </c>
      <c r="B618" s="84" t="s">
        <v>193</v>
      </c>
      <c r="C618" t="s">
        <v>12</v>
      </c>
      <c r="D618" s="1">
        <f t="shared" si="316"/>
        <v>41416</v>
      </c>
      <c r="E618">
        <v>5.625</v>
      </c>
      <c r="G618" s="8">
        <f t="shared" si="308"/>
        <v>5.625</v>
      </c>
      <c r="H618" s="6">
        <f t="shared" si="309"/>
        <v>0.703125</v>
      </c>
      <c r="I618" s="6">
        <f t="shared" si="310"/>
        <v>1.125</v>
      </c>
      <c r="J618" s="6">
        <f t="shared" si="311"/>
        <v>4.921875</v>
      </c>
      <c r="K618" s="6">
        <f t="shared" si="312"/>
        <v>4.5</v>
      </c>
      <c r="O618" s="6">
        <f t="shared" si="313"/>
        <v>5.625</v>
      </c>
      <c r="P618" s="6">
        <f t="shared" si="314"/>
        <v>4.921875</v>
      </c>
      <c r="Q618" s="6">
        <f t="shared" si="315"/>
        <v>4.5</v>
      </c>
    </row>
    <row r="619" spans="1:17" ht="11.25">
      <c r="A619" s="1">
        <v>42146</v>
      </c>
      <c r="B619" s="84" t="s">
        <v>193</v>
      </c>
      <c r="C619" s="82" t="s">
        <v>12</v>
      </c>
      <c r="D619" s="1">
        <f t="shared" si="316"/>
        <v>41781</v>
      </c>
      <c r="E619">
        <v>5.625</v>
      </c>
      <c r="G619" s="8">
        <f t="shared" si="308"/>
        <v>5.625</v>
      </c>
      <c r="H619" s="6">
        <f t="shared" si="309"/>
        <v>0.703125</v>
      </c>
      <c r="I619" s="6">
        <f t="shared" si="310"/>
        <v>1.125</v>
      </c>
      <c r="J619" s="6">
        <f t="shared" si="311"/>
        <v>4.921875</v>
      </c>
      <c r="K619" s="6">
        <f t="shared" si="312"/>
        <v>4.5</v>
      </c>
      <c r="O619" s="6">
        <f t="shared" si="313"/>
        <v>5.625</v>
      </c>
      <c r="P619" s="6">
        <f t="shared" si="314"/>
        <v>4.921875</v>
      </c>
      <c r="Q619" s="6">
        <f t="shared" si="315"/>
        <v>4.5</v>
      </c>
    </row>
    <row r="620" spans="1:17" ht="11.25">
      <c r="A620" s="1">
        <v>42512</v>
      </c>
      <c r="B620" s="84" t="s">
        <v>193</v>
      </c>
      <c r="C620" s="82" t="s">
        <v>12</v>
      </c>
      <c r="D620" s="1">
        <f t="shared" si="316"/>
        <v>42146</v>
      </c>
      <c r="E620">
        <v>5.625</v>
      </c>
      <c r="G620" s="8">
        <f t="shared" si="308"/>
        <v>5.625</v>
      </c>
      <c r="H620" s="6">
        <f t="shared" si="309"/>
        <v>0.703125</v>
      </c>
      <c r="I620" s="6">
        <f t="shared" si="310"/>
        <v>1.125</v>
      </c>
      <c r="J620" s="6">
        <f t="shared" si="311"/>
        <v>4.921875</v>
      </c>
      <c r="K620" s="6">
        <f t="shared" si="312"/>
        <v>4.5</v>
      </c>
      <c r="O620" s="6">
        <f t="shared" si="313"/>
        <v>5.625</v>
      </c>
      <c r="P620" s="6">
        <f t="shared" si="314"/>
        <v>4.921875</v>
      </c>
      <c r="Q620" s="6">
        <f t="shared" si="315"/>
        <v>4.5</v>
      </c>
    </row>
    <row r="621" spans="1:17" ht="11.25">
      <c r="A621" s="1">
        <v>42877</v>
      </c>
      <c r="B621" s="84" t="s">
        <v>193</v>
      </c>
      <c r="C621" s="82" t="s">
        <v>12</v>
      </c>
      <c r="D621" s="1">
        <f t="shared" si="316"/>
        <v>42512</v>
      </c>
      <c r="E621">
        <v>5.625</v>
      </c>
      <c r="G621" s="8">
        <f t="shared" si="308"/>
        <v>5.625</v>
      </c>
      <c r="H621" s="6">
        <f t="shared" si="309"/>
        <v>0.703125</v>
      </c>
      <c r="I621" s="6">
        <f t="shared" si="310"/>
        <v>1.125</v>
      </c>
      <c r="J621" s="6">
        <f t="shared" si="311"/>
        <v>4.921875</v>
      </c>
      <c r="K621" s="6">
        <f t="shared" si="312"/>
        <v>4.5</v>
      </c>
      <c r="O621" s="6">
        <f t="shared" si="313"/>
        <v>5.625</v>
      </c>
      <c r="P621" s="6">
        <f t="shared" si="314"/>
        <v>4.921875</v>
      </c>
      <c r="Q621" s="6">
        <f t="shared" si="315"/>
        <v>4.5</v>
      </c>
    </row>
    <row r="622" spans="1:17" ht="11.25">
      <c r="A622" s="1">
        <v>43242</v>
      </c>
      <c r="B622" s="84" t="s">
        <v>193</v>
      </c>
      <c r="C622" s="82" t="s">
        <v>12</v>
      </c>
      <c r="D622" s="1">
        <f t="shared" si="316"/>
        <v>42877</v>
      </c>
      <c r="E622">
        <v>5.625</v>
      </c>
      <c r="G622" s="8">
        <f t="shared" si="308"/>
        <v>5.625</v>
      </c>
      <c r="H622" s="6">
        <f t="shared" si="309"/>
        <v>0.703125</v>
      </c>
      <c r="I622" s="6">
        <f t="shared" si="310"/>
        <v>1.125</v>
      </c>
      <c r="J622" s="6">
        <f t="shared" si="311"/>
        <v>4.921875</v>
      </c>
      <c r="K622" s="6">
        <f t="shared" si="312"/>
        <v>4.5</v>
      </c>
      <c r="O622" s="6">
        <f t="shared" si="313"/>
        <v>5.625</v>
      </c>
      <c r="P622" s="6">
        <f t="shared" si="314"/>
        <v>4.921875</v>
      </c>
      <c r="Q622" s="6">
        <f t="shared" si="315"/>
        <v>4.5</v>
      </c>
    </row>
    <row r="623" spans="1:24" ht="11.25">
      <c r="A623" s="1">
        <v>43242</v>
      </c>
      <c r="B623" s="84" t="s">
        <v>193</v>
      </c>
      <c r="C623" s="82" t="s">
        <v>13</v>
      </c>
      <c r="F623" s="4">
        <v>100</v>
      </c>
      <c r="G623" s="8">
        <f t="shared" si="308"/>
        <v>0</v>
      </c>
      <c r="H623" s="6">
        <f>G623*0.125</f>
        <v>0</v>
      </c>
      <c r="I623" s="6">
        <f>G623*0.2</f>
        <v>0</v>
      </c>
      <c r="J623" s="6">
        <f>G623-H623</f>
        <v>0</v>
      </c>
      <c r="K623" s="6">
        <f>G623-I623</f>
        <v>0</v>
      </c>
      <c r="L623" s="6">
        <f>(100-T623)*X623/W623</f>
        <v>0.5</v>
      </c>
      <c r="M623" s="6">
        <f>L623*0.125</f>
        <v>0.0625</v>
      </c>
      <c r="N623" s="6">
        <f>L623*0.2</f>
        <v>0.1</v>
      </c>
      <c r="O623" s="6">
        <f>F623+G623</f>
        <v>100</v>
      </c>
      <c r="P623" s="6">
        <f>F623+J623-M623</f>
        <v>99.9375</v>
      </c>
      <c r="Q623" s="6">
        <f>F623+K623-N623</f>
        <v>99.9</v>
      </c>
      <c r="T623" s="4">
        <f>T613</f>
        <v>99.5</v>
      </c>
      <c r="U623" s="1">
        <f>U613</f>
        <v>39590</v>
      </c>
      <c r="V623" s="1">
        <f>V613</f>
        <v>43242</v>
      </c>
      <c r="W623" s="9">
        <f>V623-U623</f>
        <v>3652</v>
      </c>
      <c r="X623" s="9">
        <f>A623-U623</f>
        <v>3652</v>
      </c>
    </row>
    <row r="624" ht="12" thickBot="1"/>
    <row r="625" spans="15:18" ht="12" thickBot="1">
      <c r="O625" s="18">
        <f>_XLL.TIR.X(O613:O623,A613:A623,1)*100</f>
        <v>4.523871466517448</v>
      </c>
      <c r="P625" s="19">
        <f>_XLL.TIR.X(P613:P623,$A$613:$A$623,1)*100</f>
        <v>3.8492921739816666</v>
      </c>
      <c r="Q625" s="19">
        <f>_XLL.TIR.X(Q613:Q623,$A$613:$A$623,1)*100</f>
        <v>3.4441027790308</v>
      </c>
      <c r="R625" s="20">
        <f>_XLL.DURATA.M(A613,A623,E622/100,O625/100,1,1)</f>
        <v>6.949267194857529</v>
      </c>
    </row>
    <row r="627" spans="1:24" ht="11.25">
      <c r="A627" s="1">
        <f>Rendimenti!C5</f>
        <v>39996</v>
      </c>
      <c r="B627" s="84" t="s">
        <v>195</v>
      </c>
      <c r="C627" t="s">
        <v>11</v>
      </c>
      <c r="D627" s="1">
        <v>39841</v>
      </c>
      <c r="E627">
        <v>8.125</v>
      </c>
      <c r="F627" s="4">
        <f>Rendimenti!D67</f>
        <v>131.11</v>
      </c>
      <c r="G627" s="8">
        <f aca="true" t="shared" si="317" ref="G627:G651">E627*_XLL.FRAZIONE.ANNO(D627,A627,1)</f>
        <v>3.4503424657534243</v>
      </c>
      <c r="H627" s="6">
        <f aca="true" t="shared" si="318" ref="H627:H651">G627*0.125</f>
        <v>0.43129280821917804</v>
      </c>
      <c r="I627" s="6">
        <f aca="true" t="shared" si="319" ref="I627:I651">G627*0.2</f>
        <v>0.6900684931506849</v>
      </c>
      <c r="J627" s="6">
        <f aca="true" t="shared" si="320" ref="J627:J651">G627-H627</f>
        <v>3.0190496575342465</v>
      </c>
      <c r="K627" s="6">
        <f aca="true" t="shared" si="321" ref="K627:K651">G627-I627</f>
        <v>2.7602739726027394</v>
      </c>
      <c r="L627" s="6">
        <f>(100-T627)*X627/W627</f>
        <v>0.14135973717831649</v>
      </c>
      <c r="M627" s="6">
        <f>L627*0.125</f>
        <v>0.01766996714728956</v>
      </c>
      <c r="N627" s="6">
        <f>L627*0.2</f>
        <v>0.0282719474356633</v>
      </c>
      <c r="O627" s="6">
        <f>-(F627+G627)</f>
        <v>-134.56034246575345</v>
      </c>
      <c r="P627" s="6">
        <f>-(F627+J627-M627)</f>
        <v>-134.11137969038697</v>
      </c>
      <c r="Q627" s="6">
        <f>-(F627+K627-N627)</f>
        <v>-133.8420020251671</v>
      </c>
      <c r="T627" s="4">
        <v>99.34</v>
      </c>
      <c r="U627" s="1">
        <v>37649</v>
      </c>
      <c r="V627" s="1">
        <v>48607</v>
      </c>
      <c r="W627" s="9">
        <f>V627-U627</f>
        <v>10958</v>
      </c>
      <c r="X627" s="9">
        <f>A627-U627</f>
        <v>2347</v>
      </c>
    </row>
    <row r="628" spans="1:17" ht="11.25">
      <c r="A628" s="1">
        <v>40206</v>
      </c>
      <c r="B628" s="84" t="s">
        <v>195</v>
      </c>
      <c r="C628" t="s">
        <v>12</v>
      </c>
      <c r="D628" s="1">
        <f>D627</f>
        <v>39841</v>
      </c>
      <c r="E628">
        <v>8.125</v>
      </c>
      <c r="G628" s="8">
        <f t="shared" si="317"/>
        <v>8.125</v>
      </c>
      <c r="H628" s="6">
        <f t="shared" si="318"/>
        <v>1.015625</v>
      </c>
      <c r="I628" s="6">
        <f t="shared" si="319"/>
        <v>1.625</v>
      </c>
      <c r="J628" s="6">
        <f t="shared" si="320"/>
        <v>7.109375</v>
      </c>
      <c r="K628" s="6">
        <f t="shared" si="321"/>
        <v>6.5</v>
      </c>
      <c r="O628" s="6">
        <f aca="true" t="shared" si="322" ref="O628:O651">F628+G628</f>
        <v>8.125</v>
      </c>
      <c r="P628" s="6">
        <f aca="true" t="shared" si="323" ref="P628:P651">F628+J628-M628</f>
        <v>7.109375</v>
      </c>
      <c r="Q628" s="6">
        <f aca="true" t="shared" si="324" ref="Q628:Q651">F628+K628-N628</f>
        <v>6.5</v>
      </c>
    </row>
    <row r="629" spans="1:17" ht="11.25">
      <c r="A629" s="1">
        <v>40571</v>
      </c>
      <c r="B629" s="84" t="s">
        <v>195</v>
      </c>
      <c r="C629" t="s">
        <v>12</v>
      </c>
      <c r="D629" s="1">
        <f>A628</f>
        <v>40206</v>
      </c>
      <c r="E629">
        <v>8.125</v>
      </c>
      <c r="G629" s="8">
        <f t="shared" si="317"/>
        <v>8.125</v>
      </c>
      <c r="H629" s="6">
        <f t="shared" si="318"/>
        <v>1.015625</v>
      </c>
      <c r="I629" s="6">
        <f t="shared" si="319"/>
        <v>1.625</v>
      </c>
      <c r="J629" s="6">
        <f t="shared" si="320"/>
        <v>7.109375</v>
      </c>
      <c r="K629" s="6">
        <f t="shared" si="321"/>
        <v>6.5</v>
      </c>
      <c r="O629" s="6">
        <f t="shared" si="322"/>
        <v>8.125</v>
      </c>
      <c r="P629" s="6">
        <f t="shared" si="323"/>
        <v>7.109375</v>
      </c>
      <c r="Q629" s="6">
        <f t="shared" si="324"/>
        <v>6.5</v>
      </c>
    </row>
    <row r="630" spans="1:17" ht="11.25">
      <c r="A630" s="1">
        <v>40936</v>
      </c>
      <c r="B630" s="84" t="s">
        <v>195</v>
      </c>
      <c r="C630" t="s">
        <v>12</v>
      </c>
      <c r="D630" s="1">
        <f aca="true" t="shared" si="325" ref="D630:D651">A629</f>
        <v>40571</v>
      </c>
      <c r="E630">
        <v>8.125</v>
      </c>
      <c r="G630" s="8">
        <f t="shared" si="317"/>
        <v>8.125</v>
      </c>
      <c r="H630" s="6">
        <f t="shared" si="318"/>
        <v>1.015625</v>
      </c>
      <c r="I630" s="6">
        <f t="shared" si="319"/>
        <v>1.625</v>
      </c>
      <c r="J630" s="6">
        <f t="shared" si="320"/>
        <v>7.109375</v>
      </c>
      <c r="K630" s="6">
        <f t="shared" si="321"/>
        <v>6.5</v>
      </c>
      <c r="O630" s="6">
        <f t="shared" si="322"/>
        <v>8.125</v>
      </c>
      <c r="P630" s="6">
        <f t="shared" si="323"/>
        <v>7.109375</v>
      </c>
      <c r="Q630" s="6">
        <f t="shared" si="324"/>
        <v>6.5</v>
      </c>
    </row>
    <row r="631" spans="1:17" ht="11.25">
      <c r="A631" s="1">
        <v>41302</v>
      </c>
      <c r="B631" s="84" t="s">
        <v>195</v>
      </c>
      <c r="C631" s="82" t="s">
        <v>12</v>
      </c>
      <c r="D631" s="1">
        <f t="shared" si="325"/>
        <v>40936</v>
      </c>
      <c r="E631">
        <v>8.125</v>
      </c>
      <c r="G631" s="8">
        <f t="shared" si="317"/>
        <v>8.125</v>
      </c>
      <c r="H631" s="6">
        <f t="shared" si="318"/>
        <v>1.015625</v>
      </c>
      <c r="I631" s="6">
        <f t="shared" si="319"/>
        <v>1.625</v>
      </c>
      <c r="J631" s="6">
        <f t="shared" si="320"/>
        <v>7.109375</v>
      </c>
      <c r="K631" s="6">
        <f t="shared" si="321"/>
        <v>6.5</v>
      </c>
      <c r="O631" s="6">
        <f t="shared" si="322"/>
        <v>8.125</v>
      </c>
      <c r="P631" s="6">
        <f t="shared" si="323"/>
        <v>7.109375</v>
      </c>
      <c r="Q631" s="6">
        <f t="shared" si="324"/>
        <v>6.5</v>
      </c>
    </row>
    <row r="632" spans="1:17" ht="11.25">
      <c r="A632" s="1">
        <v>41667</v>
      </c>
      <c r="B632" s="84" t="s">
        <v>195</v>
      </c>
      <c r="C632" s="82" t="s">
        <v>12</v>
      </c>
      <c r="D632" s="1">
        <f t="shared" si="325"/>
        <v>41302</v>
      </c>
      <c r="E632">
        <v>8.125</v>
      </c>
      <c r="G632" s="8">
        <f t="shared" si="317"/>
        <v>8.125</v>
      </c>
      <c r="H632" s="6">
        <f t="shared" si="318"/>
        <v>1.015625</v>
      </c>
      <c r="I632" s="6">
        <f t="shared" si="319"/>
        <v>1.625</v>
      </c>
      <c r="J632" s="6">
        <f t="shared" si="320"/>
        <v>7.109375</v>
      </c>
      <c r="K632" s="6">
        <f t="shared" si="321"/>
        <v>6.5</v>
      </c>
      <c r="O632" s="6">
        <f t="shared" si="322"/>
        <v>8.125</v>
      </c>
      <c r="P632" s="6">
        <f t="shared" si="323"/>
        <v>7.109375</v>
      </c>
      <c r="Q632" s="6">
        <f t="shared" si="324"/>
        <v>6.5</v>
      </c>
    </row>
    <row r="633" spans="1:17" ht="11.25">
      <c r="A633" s="1">
        <v>42032</v>
      </c>
      <c r="B633" s="84" t="s">
        <v>195</v>
      </c>
      <c r="C633" t="s">
        <v>12</v>
      </c>
      <c r="D633" s="1">
        <f t="shared" si="325"/>
        <v>41667</v>
      </c>
      <c r="E633">
        <v>8.125</v>
      </c>
      <c r="G633" s="8">
        <f t="shared" si="317"/>
        <v>8.125</v>
      </c>
      <c r="H633" s="6">
        <f t="shared" si="318"/>
        <v>1.015625</v>
      </c>
      <c r="I633" s="6">
        <f t="shared" si="319"/>
        <v>1.625</v>
      </c>
      <c r="J633" s="6">
        <f t="shared" si="320"/>
        <v>7.109375</v>
      </c>
      <c r="K633" s="6">
        <f t="shared" si="321"/>
        <v>6.5</v>
      </c>
      <c r="O633" s="6">
        <f t="shared" si="322"/>
        <v>8.125</v>
      </c>
      <c r="P633" s="6">
        <f t="shared" si="323"/>
        <v>7.109375</v>
      </c>
      <c r="Q633" s="6">
        <f t="shared" si="324"/>
        <v>6.5</v>
      </c>
    </row>
    <row r="634" spans="1:17" ht="11.25">
      <c r="A634" s="1">
        <v>42397</v>
      </c>
      <c r="B634" s="84" t="s">
        <v>195</v>
      </c>
      <c r="C634" s="82" t="s">
        <v>12</v>
      </c>
      <c r="D634" s="1">
        <f t="shared" si="325"/>
        <v>42032</v>
      </c>
      <c r="E634">
        <v>8.125</v>
      </c>
      <c r="G634" s="8">
        <f t="shared" si="317"/>
        <v>8.125</v>
      </c>
      <c r="H634" s="6">
        <f t="shared" si="318"/>
        <v>1.015625</v>
      </c>
      <c r="I634" s="6">
        <f t="shared" si="319"/>
        <v>1.625</v>
      </c>
      <c r="J634" s="6">
        <f t="shared" si="320"/>
        <v>7.109375</v>
      </c>
      <c r="K634" s="6">
        <f t="shared" si="321"/>
        <v>6.5</v>
      </c>
      <c r="O634" s="6">
        <f t="shared" si="322"/>
        <v>8.125</v>
      </c>
      <c r="P634" s="6">
        <f t="shared" si="323"/>
        <v>7.109375</v>
      </c>
      <c r="Q634" s="6">
        <f t="shared" si="324"/>
        <v>6.5</v>
      </c>
    </row>
    <row r="635" spans="1:17" ht="11.25">
      <c r="A635" s="1">
        <v>42763</v>
      </c>
      <c r="B635" s="84" t="s">
        <v>195</v>
      </c>
      <c r="C635" s="82" t="s">
        <v>12</v>
      </c>
      <c r="D635" s="1">
        <f t="shared" si="325"/>
        <v>42397</v>
      </c>
      <c r="E635">
        <v>8.125</v>
      </c>
      <c r="G635" s="8">
        <f t="shared" si="317"/>
        <v>8.125</v>
      </c>
      <c r="H635" s="6">
        <f t="shared" si="318"/>
        <v>1.015625</v>
      </c>
      <c r="I635" s="6">
        <f t="shared" si="319"/>
        <v>1.625</v>
      </c>
      <c r="J635" s="6">
        <f t="shared" si="320"/>
        <v>7.109375</v>
      </c>
      <c r="K635" s="6">
        <f t="shared" si="321"/>
        <v>6.5</v>
      </c>
      <c r="O635" s="6">
        <f t="shared" si="322"/>
        <v>8.125</v>
      </c>
      <c r="P635" s="6">
        <f t="shared" si="323"/>
        <v>7.109375</v>
      </c>
      <c r="Q635" s="6">
        <f t="shared" si="324"/>
        <v>6.5</v>
      </c>
    </row>
    <row r="636" spans="1:17" ht="11.25">
      <c r="A636" s="1">
        <v>43128</v>
      </c>
      <c r="B636" s="84" t="s">
        <v>195</v>
      </c>
      <c r="C636" s="82" t="s">
        <v>12</v>
      </c>
      <c r="D636" s="1">
        <f t="shared" si="325"/>
        <v>42763</v>
      </c>
      <c r="E636">
        <v>8.125</v>
      </c>
      <c r="G636" s="8">
        <f t="shared" si="317"/>
        <v>8.125</v>
      </c>
      <c r="H636" s="6">
        <f t="shared" si="318"/>
        <v>1.015625</v>
      </c>
      <c r="I636" s="6">
        <f t="shared" si="319"/>
        <v>1.625</v>
      </c>
      <c r="J636" s="6">
        <f t="shared" si="320"/>
        <v>7.109375</v>
      </c>
      <c r="K636" s="6">
        <f t="shared" si="321"/>
        <v>6.5</v>
      </c>
      <c r="O636" s="6">
        <f t="shared" si="322"/>
        <v>8.125</v>
      </c>
      <c r="P636" s="6">
        <f t="shared" si="323"/>
        <v>7.109375</v>
      </c>
      <c r="Q636" s="6">
        <f t="shared" si="324"/>
        <v>6.5</v>
      </c>
    </row>
    <row r="637" spans="1:17" ht="11.25">
      <c r="A637" s="1">
        <v>43493</v>
      </c>
      <c r="B637" s="84" t="s">
        <v>195</v>
      </c>
      <c r="C637" s="82" t="s">
        <v>12</v>
      </c>
      <c r="D637" s="1">
        <f t="shared" si="325"/>
        <v>43128</v>
      </c>
      <c r="E637">
        <v>8.125</v>
      </c>
      <c r="G637" s="8">
        <f t="shared" si="317"/>
        <v>8.125</v>
      </c>
      <c r="H637" s="6">
        <f t="shared" si="318"/>
        <v>1.015625</v>
      </c>
      <c r="I637" s="6">
        <f t="shared" si="319"/>
        <v>1.625</v>
      </c>
      <c r="J637" s="6">
        <f t="shared" si="320"/>
        <v>7.109375</v>
      </c>
      <c r="K637" s="6">
        <f t="shared" si="321"/>
        <v>6.5</v>
      </c>
      <c r="O637" s="6">
        <f t="shared" si="322"/>
        <v>8.125</v>
      </c>
      <c r="P637" s="6">
        <f t="shared" si="323"/>
        <v>7.109375</v>
      </c>
      <c r="Q637" s="6">
        <f t="shared" si="324"/>
        <v>6.5</v>
      </c>
    </row>
    <row r="638" spans="1:17" ht="11.25">
      <c r="A638" s="1">
        <v>43858</v>
      </c>
      <c r="B638" s="84" t="s">
        <v>195</v>
      </c>
      <c r="C638" s="82" t="s">
        <v>12</v>
      </c>
      <c r="D638" s="1">
        <f t="shared" si="325"/>
        <v>43493</v>
      </c>
      <c r="E638">
        <v>8.125</v>
      </c>
      <c r="G638" s="8">
        <f t="shared" si="317"/>
        <v>8.125</v>
      </c>
      <c r="H638" s="6">
        <f t="shared" si="318"/>
        <v>1.015625</v>
      </c>
      <c r="I638" s="6">
        <f t="shared" si="319"/>
        <v>1.625</v>
      </c>
      <c r="J638" s="6">
        <f t="shared" si="320"/>
        <v>7.109375</v>
      </c>
      <c r="K638" s="6">
        <f t="shared" si="321"/>
        <v>6.5</v>
      </c>
      <c r="O638" s="6">
        <f t="shared" si="322"/>
        <v>8.125</v>
      </c>
      <c r="P638" s="6">
        <f t="shared" si="323"/>
        <v>7.109375</v>
      </c>
      <c r="Q638" s="6">
        <f t="shared" si="324"/>
        <v>6.5</v>
      </c>
    </row>
    <row r="639" spans="1:17" ht="11.25">
      <c r="A639" s="1">
        <v>44224</v>
      </c>
      <c r="B639" s="84" t="s">
        <v>195</v>
      </c>
      <c r="C639" s="82" t="s">
        <v>12</v>
      </c>
      <c r="D639" s="1">
        <f t="shared" si="325"/>
        <v>43858</v>
      </c>
      <c r="E639">
        <v>8.125</v>
      </c>
      <c r="G639" s="8">
        <f t="shared" si="317"/>
        <v>8.125</v>
      </c>
      <c r="H639" s="6">
        <f t="shared" si="318"/>
        <v>1.015625</v>
      </c>
      <c r="I639" s="6">
        <f t="shared" si="319"/>
        <v>1.625</v>
      </c>
      <c r="J639" s="6">
        <f t="shared" si="320"/>
        <v>7.109375</v>
      </c>
      <c r="K639" s="6">
        <f t="shared" si="321"/>
        <v>6.5</v>
      </c>
      <c r="O639" s="6">
        <f t="shared" si="322"/>
        <v>8.125</v>
      </c>
      <c r="P639" s="6">
        <f t="shared" si="323"/>
        <v>7.109375</v>
      </c>
      <c r="Q639" s="6">
        <f t="shared" si="324"/>
        <v>6.5</v>
      </c>
    </row>
    <row r="640" spans="1:17" ht="11.25">
      <c r="A640" s="1">
        <v>44589</v>
      </c>
      <c r="B640" s="84" t="s">
        <v>195</v>
      </c>
      <c r="C640" s="82" t="s">
        <v>12</v>
      </c>
      <c r="D640" s="1">
        <f t="shared" si="325"/>
        <v>44224</v>
      </c>
      <c r="E640">
        <v>8.125</v>
      </c>
      <c r="G640" s="8">
        <f t="shared" si="317"/>
        <v>8.125</v>
      </c>
      <c r="H640" s="6">
        <f t="shared" si="318"/>
        <v>1.015625</v>
      </c>
      <c r="I640" s="6">
        <f t="shared" si="319"/>
        <v>1.625</v>
      </c>
      <c r="J640" s="6">
        <f t="shared" si="320"/>
        <v>7.109375</v>
      </c>
      <c r="K640" s="6">
        <f t="shared" si="321"/>
        <v>6.5</v>
      </c>
      <c r="O640" s="6">
        <f t="shared" si="322"/>
        <v>8.125</v>
      </c>
      <c r="P640" s="6">
        <f t="shared" si="323"/>
        <v>7.109375</v>
      </c>
      <c r="Q640" s="6">
        <f t="shared" si="324"/>
        <v>6.5</v>
      </c>
    </row>
    <row r="641" spans="1:17" ht="11.25">
      <c r="A641" s="1">
        <v>44954</v>
      </c>
      <c r="B641" s="84" t="s">
        <v>195</v>
      </c>
      <c r="C641" s="82" t="s">
        <v>12</v>
      </c>
      <c r="D641" s="1">
        <f t="shared" si="325"/>
        <v>44589</v>
      </c>
      <c r="E641">
        <v>8.125</v>
      </c>
      <c r="G641" s="8">
        <f t="shared" si="317"/>
        <v>8.125</v>
      </c>
      <c r="H641" s="6">
        <f t="shared" si="318"/>
        <v>1.015625</v>
      </c>
      <c r="I641" s="6">
        <f t="shared" si="319"/>
        <v>1.625</v>
      </c>
      <c r="J641" s="6">
        <f t="shared" si="320"/>
        <v>7.109375</v>
      </c>
      <c r="K641" s="6">
        <f t="shared" si="321"/>
        <v>6.5</v>
      </c>
      <c r="O641" s="6">
        <f t="shared" si="322"/>
        <v>8.125</v>
      </c>
      <c r="P641" s="6">
        <f t="shared" si="323"/>
        <v>7.109375</v>
      </c>
      <c r="Q641" s="6">
        <f t="shared" si="324"/>
        <v>6.5</v>
      </c>
    </row>
    <row r="642" spans="1:17" ht="11.25">
      <c r="A642" s="1">
        <v>45319</v>
      </c>
      <c r="B642" s="84" t="s">
        <v>195</v>
      </c>
      <c r="C642" s="82" t="s">
        <v>12</v>
      </c>
      <c r="D642" s="1">
        <f t="shared" si="325"/>
        <v>44954</v>
      </c>
      <c r="E642">
        <v>8.125</v>
      </c>
      <c r="G642" s="8">
        <f t="shared" si="317"/>
        <v>8.125</v>
      </c>
      <c r="H642" s="6">
        <f t="shared" si="318"/>
        <v>1.015625</v>
      </c>
      <c r="I642" s="6">
        <f t="shared" si="319"/>
        <v>1.625</v>
      </c>
      <c r="J642" s="6">
        <f t="shared" si="320"/>
        <v>7.109375</v>
      </c>
      <c r="K642" s="6">
        <f t="shared" si="321"/>
        <v>6.5</v>
      </c>
      <c r="O642" s="6">
        <f t="shared" si="322"/>
        <v>8.125</v>
      </c>
      <c r="P642" s="6">
        <f t="shared" si="323"/>
        <v>7.109375</v>
      </c>
      <c r="Q642" s="6">
        <f t="shared" si="324"/>
        <v>6.5</v>
      </c>
    </row>
    <row r="643" spans="1:17" ht="11.25">
      <c r="A643" s="1">
        <v>45685</v>
      </c>
      <c r="B643" s="84" t="s">
        <v>195</v>
      </c>
      <c r="C643" s="82" t="s">
        <v>12</v>
      </c>
      <c r="D643" s="1">
        <f t="shared" si="325"/>
        <v>45319</v>
      </c>
      <c r="E643">
        <v>8.125</v>
      </c>
      <c r="G643" s="8">
        <f t="shared" si="317"/>
        <v>8.125</v>
      </c>
      <c r="H643" s="6">
        <f t="shared" si="318"/>
        <v>1.015625</v>
      </c>
      <c r="I643" s="6">
        <f t="shared" si="319"/>
        <v>1.625</v>
      </c>
      <c r="J643" s="6">
        <f t="shared" si="320"/>
        <v>7.109375</v>
      </c>
      <c r="K643" s="6">
        <f t="shared" si="321"/>
        <v>6.5</v>
      </c>
      <c r="O643" s="6">
        <f t="shared" si="322"/>
        <v>8.125</v>
      </c>
      <c r="P643" s="6">
        <f t="shared" si="323"/>
        <v>7.109375</v>
      </c>
      <c r="Q643" s="6">
        <f t="shared" si="324"/>
        <v>6.5</v>
      </c>
    </row>
    <row r="644" spans="1:17" ht="11.25">
      <c r="A644" s="1">
        <v>46050</v>
      </c>
      <c r="B644" s="84" t="s">
        <v>195</v>
      </c>
      <c r="C644" s="82" t="s">
        <v>12</v>
      </c>
      <c r="D644" s="1">
        <f t="shared" si="325"/>
        <v>45685</v>
      </c>
      <c r="E644">
        <v>8.125</v>
      </c>
      <c r="G644" s="8">
        <f t="shared" si="317"/>
        <v>8.125</v>
      </c>
      <c r="H644" s="6">
        <f t="shared" si="318"/>
        <v>1.015625</v>
      </c>
      <c r="I644" s="6">
        <f t="shared" si="319"/>
        <v>1.625</v>
      </c>
      <c r="J644" s="6">
        <f t="shared" si="320"/>
        <v>7.109375</v>
      </c>
      <c r="K644" s="6">
        <f t="shared" si="321"/>
        <v>6.5</v>
      </c>
      <c r="O644" s="6">
        <f t="shared" si="322"/>
        <v>8.125</v>
      </c>
      <c r="P644" s="6">
        <f t="shared" si="323"/>
        <v>7.109375</v>
      </c>
      <c r="Q644" s="6">
        <f t="shared" si="324"/>
        <v>6.5</v>
      </c>
    </row>
    <row r="645" spans="1:17" ht="11.25">
      <c r="A645" s="1">
        <v>46415</v>
      </c>
      <c r="B645" s="84" t="s">
        <v>195</v>
      </c>
      <c r="C645" s="82" t="s">
        <v>12</v>
      </c>
      <c r="D645" s="1">
        <f t="shared" si="325"/>
        <v>46050</v>
      </c>
      <c r="E645">
        <v>8.125</v>
      </c>
      <c r="G645" s="8">
        <f t="shared" si="317"/>
        <v>8.125</v>
      </c>
      <c r="H645" s="6">
        <f t="shared" si="318"/>
        <v>1.015625</v>
      </c>
      <c r="I645" s="6">
        <f t="shared" si="319"/>
        <v>1.625</v>
      </c>
      <c r="J645" s="6">
        <f t="shared" si="320"/>
        <v>7.109375</v>
      </c>
      <c r="K645" s="6">
        <f t="shared" si="321"/>
        <v>6.5</v>
      </c>
      <c r="O645" s="6">
        <f t="shared" si="322"/>
        <v>8.125</v>
      </c>
      <c r="P645" s="6">
        <f t="shared" si="323"/>
        <v>7.109375</v>
      </c>
      <c r="Q645" s="6">
        <f t="shared" si="324"/>
        <v>6.5</v>
      </c>
    </row>
    <row r="646" spans="1:17" ht="11.25">
      <c r="A646" s="1">
        <v>46780</v>
      </c>
      <c r="B646" s="84" t="s">
        <v>195</v>
      </c>
      <c r="C646" s="82" t="s">
        <v>12</v>
      </c>
      <c r="D646" s="1">
        <f t="shared" si="325"/>
        <v>46415</v>
      </c>
      <c r="E646">
        <v>8.125</v>
      </c>
      <c r="G646" s="8">
        <f t="shared" si="317"/>
        <v>8.125</v>
      </c>
      <c r="H646" s="6">
        <f t="shared" si="318"/>
        <v>1.015625</v>
      </c>
      <c r="I646" s="6">
        <f t="shared" si="319"/>
        <v>1.625</v>
      </c>
      <c r="J646" s="6">
        <f t="shared" si="320"/>
        <v>7.109375</v>
      </c>
      <c r="K646" s="6">
        <f t="shared" si="321"/>
        <v>6.5</v>
      </c>
      <c r="O646" s="6">
        <f t="shared" si="322"/>
        <v>8.125</v>
      </c>
      <c r="P646" s="6">
        <f t="shared" si="323"/>
        <v>7.109375</v>
      </c>
      <c r="Q646" s="6">
        <f t="shared" si="324"/>
        <v>6.5</v>
      </c>
    </row>
    <row r="647" spans="1:17" ht="11.25">
      <c r="A647" s="1">
        <v>47146</v>
      </c>
      <c r="B647" s="84" t="s">
        <v>195</v>
      </c>
      <c r="C647" s="82" t="s">
        <v>12</v>
      </c>
      <c r="D647" s="1">
        <f t="shared" si="325"/>
        <v>46780</v>
      </c>
      <c r="E647">
        <v>8.125</v>
      </c>
      <c r="G647" s="8">
        <f t="shared" si="317"/>
        <v>8.125</v>
      </c>
      <c r="H647" s="6">
        <f t="shared" si="318"/>
        <v>1.015625</v>
      </c>
      <c r="I647" s="6">
        <f t="shared" si="319"/>
        <v>1.625</v>
      </c>
      <c r="J647" s="6">
        <f t="shared" si="320"/>
        <v>7.109375</v>
      </c>
      <c r="K647" s="6">
        <f t="shared" si="321"/>
        <v>6.5</v>
      </c>
      <c r="O647" s="6">
        <f t="shared" si="322"/>
        <v>8.125</v>
      </c>
      <c r="P647" s="6">
        <f t="shared" si="323"/>
        <v>7.109375</v>
      </c>
      <c r="Q647" s="6">
        <f t="shared" si="324"/>
        <v>6.5</v>
      </c>
    </row>
    <row r="648" spans="1:17" ht="11.25">
      <c r="A648" s="1">
        <v>47511</v>
      </c>
      <c r="B648" s="84" t="s">
        <v>195</v>
      </c>
      <c r="C648" s="82" t="s">
        <v>12</v>
      </c>
      <c r="D648" s="1">
        <f t="shared" si="325"/>
        <v>47146</v>
      </c>
      <c r="E648">
        <v>8.125</v>
      </c>
      <c r="G648" s="8">
        <f t="shared" si="317"/>
        <v>8.125</v>
      </c>
      <c r="H648" s="6">
        <f t="shared" si="318"/>
        <v>1.015625</v>
      </c>
      <c r="I648" s="6">
        <f t="shared" si="319"/>
        <v>1.625</v>
      </c>
      <c r="J648" s="6">
        <f t="shared" si="320"/>
        <v>7.109375</v>
      </c>
      <c r="K648" s="6">
        <f t="shared" si="321"/>
        <v>6.5</v>
      </c>
      <c r="O648" s="6">
        <f t="shared" si="322"/>
        <v>8.125</v>
      </c>
      <c r="P648" s="6">
        <f t="shared" si="323"/>
        <v>7.109375</v>
      </c>
      <c r="Q648" s="6">
        <f t="shared" si="324"/>
        <v>6.5</v>
      </c>
    </row>
    <row r="649" spans="1:17" ht="11.25">
      <c r="A649" s="1">
        <v>47876</v>
      </c>
      <c r="B649" s="84" t="s">
        <v>195</v>
      </c>
      <c r="C649" s="82" t="s">
        <v>12</v>
      </c>
      <c r="D649" s="1">
        <f t="shared" si="325"/>
        <v>47511</v>
      </c>
      <c r="E649">
        <v>8.125</v>
      </c>
      <c r="G649" s="8">
        <f t="shared" si="317"/>
        <v>8.125</v>
      </c>
      <c r="H649" s="6">
        <f t="shared" si="318"/>
        <v>1.015625</v>
      </c>
      <c r="I649" s="6">
        <f t="shared" si="319"/>
        <v>1.625</v>
      </c>
      <c r="J649" s="6">
        <f t="shared" si="320"/>
        <v>7.109375</v>
      </c>
      <c r="K649" s="6">
        <f t="shared" si="321"/>
        <v>6.5</v>
      </c>
      <c r="O649" s="6">
        <f t="shared" si="322"/>
        <v>8.125</v>
      </c>
      <c r="P649" s="6">
        <f t="shared" si="323"/>
        <v>7.109375</v>
      </c>
      <c r="Q649" s="6">
        <f t="shared" si="324"/>
        <v>6.5</v>
      </c>
    </row>
    <row r="650" spans="1:17" ht="11.25">
      <c r="A650" s="1">
        <v>48241</v>
      </c>
      <c r="B650" s="84" t="s">
        <v>195</v>
      </c>
      <c r="C650" s="82" t="s">
        <v>12</v>
      </c>
      <c r="D650" s="1">
        <f t="shared" si="325"/>
        <v>47876</v>
      </c>
      <c r="E650">
        <v>8.125</v>
      </c>
      <c r="G650" s="8">
        <f t="shared" si="317"/>
        <v>8.125</v>
      </c>
      <c r="H650" s="6">
        <f t="shared" si="318"/>
        <v>1.015625</v>
      </c>
      <c r="I650" s="6">
        <f t="shared" si="319"/>
        <v>1.625</v>
      </c>
      <c r="J650" s="6">
        <f t="shared" si="320"/>
        <v>7.109375</v>
      </c>
      <c r="K650" s="6">
        <f t="shared" si="321"/>
        <v>6.5</v>
      </c>
      <c r="O650" s="6">
        <f t="shared" si="322"/>
        <v>8.125</v>
      </c>
      <c r="P650" s="6">
        <f t="shared" si="323"/>
        <v>7.109375</v>
      </c>
      <c r="Q650" s="6">
        <f t="shared" si="324"/>
        <v>6.5</v>
      </c>
    </row>
    <row r="651" spans="1:17" ht="11.25">
      <c r="A651" s="1">
        <v>48607</v>
      </c>
      <c r="B651" s="84" t="s">
        <v>195</v>
      </c>
      <c r="C651" s="82" t="s">
        <v>12</v>
      </c>
      <c r="D651" s="1">
        <f t="shared" si="325"/>
        <v>48241</v>
      </c>
      <c r="E651">
        <v>8.125</v>
      </c>
      <c r="G651" s="8">
        <f t="shared" si="317"/>
        <v>8.125</v>
      </c>
      <c r="H651" s="6">
        <f t="shared" si="318"/>
        <v>1.015625</v>
      </c>
      <c r="I651" s="6">
        <f t="shared" si="319"/>
        <v>1.625</v>
      </c>
      <c r="J651" s="6">
        <f t="shared" si="320"/>
        <v>7.109375</v>
      </c>
      <c r="K651" s="6">
        <f t="shared" si="321"/>
        <v>6.5</v>
      </c>
      <c r="O651" s="6">
        <f t="shared" si="322"/>
        <v>8.125</v>
      </c>
      <c r="P651" s="6">
        <f t="shared" si="323"/>
        <v>7.109375</v>
      </c>
      <c r="Q651" s="6">
        <f t="shared" si="324"/>
        <v>6.5</v>
      </c>
    </row>
    <row r="652" spans="1:24" ht="11.25">
      <c r="A652" s="1">
        <v>48607</v>
      </c>
      <c r="B652" s="84" t="s">
        <v>195</v>
      </c>
      <c r="C652" s="82" t="s">
        <v>13</v>
      </c>
      <c r="F652" s="4">
        <v>100</v>
      </c>
      <c r="G652" s="8">
        <f>E652*_XLL.FRAZIONE.ANNO(D652,A652,1)</f>
        <v>0</v>
      </c>
      <c r="H652" s="6">
        <f>G652*0.125</f>
        <v>0</v>
      </c>
      <c r="I652" s="6">
        <f>G652*0.2</f>
        <v>0</v>
      </c>
      <c r="J652" s="6">
        <f>G652-H652</f>
        <v>0</v>
      </c>
      <c r="K652" s="6">
        <f>G652-I652</f>
        <v>0</v>
      </c>
      <c r="L652" s="6">
        <f>(100-T652)*X652/W652</f>
        <v>0.6599999999999966</v>
      </c>
      <c r="M652" s="6">
        <f>L652*0.125</f>
        <v>0.08249999999999957</v>
      </c>
      <c r="N652" s="6">
        <f>L652*0.2</f>
        <v>0.1319999999999993</v>
      </c>
      <c r="O652" s="6">
        <f>F652+G652</f>
        <v>100</v>
      </c>
      <c r="P652" s="6">
        <f>F652+J652-M652</f>
        <v>99.9175</v>
      </c>
      <c r="Q652" s="6">
        <f>F652+K652-N652</f>
        <v>99.868</v>
      </c>
      <c r="T652" s="4">
        <f>T627</f>
        <v>99.34</v>
      </c>
      <c r="U652" s="1">
        <f>U627</f>
        <v>37649</v>
      </c>
      <c r="V652" s="1">
        <f>V627</f>
        <v>48607</v>
      </c>
      <c r="W652" s="9">
        <f>V652-U652</f>
        <v>10958</v>
      </c>
      <c r="X652" s="9">
        <f>A652-U652</f>
        <v>10958</v>
      </c>
    </row>
    <row r="653" ht="12" thickBot="1"/>
    <row r="654" spans="15:18" ht="12" thickBot="1">
      <c r="O654" s="18">
        <f>_XLL.TIR.X(O627:O652,A627:A652,1)*100</f>
        <v>5.687582865357399</v>
      </c>
      <c r="P654" s="19">
        <f>_XLL.TIR.X(P627:P652,$A$627:$A$652,1)*100</f>
        <v>4.856978729367256</v>
      </c>
      <c r="Q654" s="19">
        <f>_XLL.TIR.X(Q627:Q652,$A$627:$A$652,1)*100</f>
        <v>4.3555255979299545</v>
      </c>
      <c r="R654" s="20">
        <f>_XLL.DURATA.M(A627,A652,E651/100,O654/100,1,1)</f>
        <v>11.673510825547242</v>
      </c>
    </row>
    <row r="655" spans="21:22" ht="11.25">
      <c r="U655" s="1"/>
      <c r="V655" s="1"/>
    </row>
    <row r="656" spans="1:24" ht="11.25">
      <c r="A656" s="1">
        <f>Rendimenti!C5</f>
        <v>39996</v>
      </c>
      <c r="B656" s="84" t="s">
        <v>199</v>
      </c>
      <c r="C656" t="s">
        <v>11</v>
      </c>
      <c r="D656" s="1">
        <v>39635</v>
      </c>
      <c r="E656">
        <v>7.125</v>
      </c>
      <c r="F656" s="4">
        <f>Rendimenti!D68</f>
        <v>105.36</v>
      </c>
      <c r="G656" s="8">
        <f>E656*_XLL.FRAZIONE.ANNO(D656,A656,1)</f>
        <v>7.046917808219178</v>
      </c>
      <c r="H656" s="6">
        <f>G656*0.125</f>
        <v>0.8808647260273973</v>
      </c>
      <c r="I656" s="6">
        <f>G656*0.2</f>
        <v>1.4093835616438357</v>
      </c>
      <c r="J656" s="6">
        <f>G656-H656</f>
        <v>6.166053082191781</v>
      </c>
      <c r="K656" s="6">
        <f>G656-I656</f>
        <v>5.637534246575343</v>
      </c>
      <c r="L656" s="6">
        <f>(100-T656)*X656/W656</f>
        <v>0.16181270536692835</v>
      </c>
      <c r="M656" s="6">
        <f>L656*0.125</f>
        <v>0.020226588170866044</v>
      </c>
      <c r="N656" s="6">
        <f>L656*0.2</f>
        <v>0.032362541073385674</v>
      </c>
      <c r="O656" s="6">
        <f>-(F656+G656)</f>
        <v>-112.40691780821918</v>
      </c>
      <c r="P656" s="6">
        <f>-(F656+J656-M656)</f>
        <v>-111.50582649402091</v>
      </c>
      <c r="Q656" s="6">
        <f>-(F656+K656-N656)</f>
        <v>-110.96517170550196</v>
      </c>
      <c r="T656" s="4">
        <v>99.82</v>
      </c>
      <c r="U656" s="1">
        <v>36713</v>
      </c>
      <c r="V656" s="1">
        <v>40365</v>
      </c>
      <c r="W656" s="9">
        <f>V656-U656</f>
        <v>3652</v>
      </c>
      <c r="X656" s="9">
        <f>A656-U656</f>
        <v>3283</v>
      </c>
    </row>
    <row r="657" spans="1:17" ht="11.25">
      <c r="A657" s="1">
        <v>40000</v>
      </c>
      <c r="B657" s="84" t="s">
        <v>199</v>
      </c>
      <c r="C657" t="s">
        <v>12</v>
      </c>
      <c r="D657" s="1">
        <f>D656</f>
        <v>39635</v>
      </c>
      <c r="E657">
        <v>7.125</v>
      </c>
      <c r="G657" s="8">
        <f>E657*_XLL.FRAZIONE.ANNO(D657,A657,1)</f>
        <v>7.125</v>
      </c>
      <c r="H657" s="6">
        <f>G657*0.125</f>
        <v>0.890625</v>
      </c>
      <c r="I657" s="6">
        <f>G657*0.2</f>
        <v>1.425</v>
      </c>
      <c r="J657" s="6">
        <f>G657-H657</f>
        <v>6.234375</v>
      </c>
      <c r="K657" s="6">
        <f>G657-I657</f>
        <v>5.7</v>
      </c>
      <c r="O657" s="6">
        <f>F657+G657</f>
        <v>7.125</v>
      </c>
      <c r="P657" s="6">
        <f>F657+J657-M657</f>
        <v>6.234375</v>
      </c>
      <c r="Q657" s="6">
        <f>F657+K657-N657</f>
        <v>5.7</v>
      </c>
    </row>
    <row r="658" spans="1:17" ht="11.25">
      <c r="A658" s="1">
        <v>40365</v>
      </c>
      <c r="B658" s="84" t="s">
        <v>199</v>
      </c>
      <c r="C658" t="s">
        <v>12</v>
      </c>
      <c r="D658" s="1">
        <f>A657</f>
        <v>40000</v>
      </c>
      <c r="E658">
        <v>7.125</v>
      </c>
      <c r="G658" s="8">
        <f>E658*_XLL.FRAZIONE.ANNO(D658,A658,1)</f>
        <v>7.125</v>
      </c>
      <c r="H658" s="6">
        <f>G658*0.125</f>
        <v>0.890625</v>
      </c>
      <c r="I658" s="6">
        <f>G658*0.2</f>
        <v>1.425</v>
      </c>
      <c r="J658" s="6">
        <f>G658-H658</f>
        <v>6.234375</v>
      </c>
      <c r="K658" s="6">
        <f>G658-I658</f>
        <v>5.7</v>
      </c>
      <c r="O658" s="6">
        <f>F658+G658</f>
        <v>7.125</v>
      </c>
      <c r="P658" s="6">
        <f>F658+J658-M658</f>
        <v>6.234375</v>
      </c>
      <c r="Q658" s="6">
        <f>F658+K658-N658</f>
        <v>5.7</v>
      </c>
    </row>
    <row r="659" spans="1:24" ht="11.25">
      <c r="A659" s="1">
        <v>40365</v>
      </c>
      <c r="B659" s="84" t="s">
        <v>199</v>
      </c>
      <c r="C659" s="82" t="s">
        <v>13</v>
      </c>
      <c r="F659" s="4">
        <v>100</v>
      </c>
      <c r="G659" s="8">
        <f>E659*_XLL.FRAZIONE.ANNO(D659,A659,1)</f>
        <v>0</v>
      </c>
      <c r="H659" s="6">
        <f>G659*0.125</f>
        <v>0</v>
      </c>
      <c r="I659" s="6">
        <f>G659*0.2</f>
        <v>0</v>
      </c>
      <c r="J659" s="6">
        <f>G659-H659</f>
        <v>0</v>
      </c>
      <c r="K659" s="6">
        <f>G659-I659</f>
        <v>0</v>
      </c>
      <c r="L659" s="6">
        <f>(100-T659)*X659/W659</f>
        <v>0.18000000000000682</v>
      </c>
      <c r="M659" s="6">
        <f>L659*0.125</f>
        <v>0.022500000000000853</v>
      </c>
      <c r="N659" s="6">
        <f>L659*0.2</f>
        <v>0.036000000000001364</v>
      </c>
      <c r="O659" s="6">
        <f>F659+G659</f>
        <v>100</v>
      </c>
      <c r="P659" s="6">
        <f>F659+J659-M659</f>
        <v>99.97749999999999</v>
      </c>
      <c r="Q659" s="6">
        <f>F659+K659-N659</f>
        <v>99.964</v>
      </c>
      <c r="T659" s="4">
        <f>T656</f>
        <v>99.82</v>
      </c>
      <c r="U659" s="1">
        <f>U656</f>
        <v>36713</v>
      </c>
      <c r="V659" s="1">
        <f>V656</f>
        <v>40365</v>
      </c>
      <c r="W659" s="9">
        <f>V659-U659</f>
        <v>3652</v>
      </c>
      <c r="X659" s="9">
        <f>A659-U659</f>
        <v>3652</v>
      </c>
    </row>
    <row r="660" ht="12" thickBot="1">
      <c r="B660" s="84"/>
    </row>
    <row r="661" spans="15:18" ht="12" thickBot="1">
      <c r="O661" s="18">
        <f>_XLL.TIR.X(O656:O659,A656:A659,1)*100</f>
        <v>1.7301958054304123</v>
      </c>
      <c r="P661" s="19">
        <f>_XLL.TIR.X(P656:P659,$A$656:$A$659,1)*100</f>
        <v>0.8830364793539047</v>
      </c>
      <c r="Q661" s="19">
        <f>_XLL.TIR.X(Q656:Q659,$A$656:$A$659,1)*100</f>
        <v>0.37454478442668915</v>
      </c>
      <c r="R661" s="20">
        <f>_XLL.DURATA.M(A656,A659,E658/100,O661/100,1,1)</f>
        <v>0.9314688060377532</v>
      </c>
    </row>
    <row r="663" spans="1:24" ht="11.25">
      <c r="A663" s="1">
        <f>Rendimenti!C5</f>
        <v>39996</v>
      </c>
      <c r="B663" s="84" t="s">
        <v>199</v>
      </c>
      <c r="C663" t="s">
        <v>11</v>
      </c>
      <c r="D663" s="1">
        <v>39635</v>
      </c>
      <c r="E663">
        <v>7.125</v>
      </c>
      <c r="F663" s="4">
        <f>Rendimenti!D69</f>
        <v>108.2</v>
      </c>
      <c r="G663" s="8">
        <f>E663*_XLL.FRAZIONE.ANNO(D663,A663,1)</f>
        <v>7.046917808219178</v>
      </c>
      <c r="H663" s="6">
        <f>G663*0.125</f>
        <v>0.8808647260273973</v>
      </c>
      <c r="I663" s="6">
        <f>G663*0.2</f>
        <v>1.4093835616438357</v>
      </c>
      <c r="J663" s="6">
        <f>G663-H663</f>
        <v>6.166053082191781</v>
      </c>
      <c r="K663" s="6">
        <f>G663-I663</f>
        <v>5.637534246575343</v>
      </c>
      <c r="L663" s="6">
        <f>(100-T663)*X663/W663</f>
        <v>0.6221631982475365</v>
      </c>
      <c r="M663" s="6">
        <f>L663*0.125</f>
        <v>0.07777039978094206</v>
      </c>
      <c r="N663" s="6">
        <f>L663*0.2</f>
        <v>0.1244326396495073</v>
      </c>
      <c r="O663" s="6">
        <f>-(F663+G663)</f>
        <v>-115.24691780821918</v>
      </c>
      <c r="P663" s="6">
        <f>-(F663+J663-M663)</f>
        <v>-114.28828268241084</v>
      </c>
      <c r="Q663" s="6">
        <f>-(F663+K663-N663)</f>
        <v>-113.71310160692583</v>
      </c>
      <c r="T663" s="4">
        <v>99.22</v>
      </c>
      <c r="U663" s="1">
        <v>37083</v>
      </c>
      <c r="V663" s="1">
        <v>40735</v>
      </c>
      <c r="W663" s="9">
        <f>V663-U663</f>
        <v>3652</v>
      </c>
      <c r="X663" s="9">
        <f>A663-U663</f>
        <v>2913</v>
      </c>
    </row>
    <row r="664" spans="1:17" ht="11.25">
      <c r="A664" s="1">
        <v>40005</v>
      </c>
      <c r="B664" s="84" t="s">
        <v>199</v>
      </c>
      <c r="C664" t="s">
        <v>12</v>
      </c>
      <c r="D664" s="1">
        <f>D663</f>
        <v>39635</v>
      </c>
      <c r="E664">
        <v>7.125</v>
      </c>
      <c r="G664" s="8">
        <f>E664*_XLL.FRAZIONE.ANNO(D664,A664,1)</f>
        <v>7.212722298221614</v>
      </c>
      <c r="H664" s="6">
        <f>G664*0.125</f>
        <v>0.9015902872777017</v>
      </c>
      <c r="I664" s="6">
        <f>G664*0.2</f>
        <v>1.4425444596443229</v>
      </c>
      <c r="J664" s="6">
        <f>G664-H664</f>
        <v>6.311132010943912</v>
      </c>
      <c r="K664" s="6">
        <f>G664-I664</f>
        <v>5.7701778385772915</v>
      </c>
      <c r="O664" s="6">
        <f>F664+G664</f>
        <v>7.212722298221614</v>
      </c>
      <c r="P664" s="6">
        <f>F664+J664-M664</f>
        <v>6.311132010943912</v>
      </c>
      <c r="Q664" s="6">
        <f>F664+K664-N664</f>
        <v>5.7701778385772915</v>
      </c>
    </row>
    <row r="665" spans="1:17" ht="11.25">
      <c r="A665" s="1">
        <v>40370</v>
      </c>
      <c r="B665" s="84" t="s">
        <v>199</v>
      </c>
      <c r="C665" t="s">
        <v>12</v>
      </c>
      <c r="D665" s="1">
        <f>A664</f>
        <v>40005</v>
      </c>
      <c r="E665">
        <v>7.125</v>
      </c>
      <c r="G665" s="8">
        <f>E665*_XLL.FRAZIONE.ANNO(D665,A665,1)</f>
        <v>7.125</v>
      </c>
      <c r="H665" s="6">
        <f>G665*0.125</f>
        <v>0.890625</v>
      </c>
      <c r="I665" s="6">
        <f>G665*0.2</f>
        <v>1.425</v>
      </c>
      <c r="J665" s="6">
        <f>G665-H665</f>
        <v>6.234375</v>
      </c>
      <c r="K665" s="6">
        <f>G665-I665</f>
        <v>5.7</v>
      </c>
      <c r="O665" s="6">
        <f>F665+G665</f>
        <v>7.125</v>
      </c>
      <c r="P665" s="6">
        <f>F665+J665-M665</f>
        <v>6.234375</v>
      </c>
      <c r="Q665" s="6">
        <f>F665+K665-N665</f>
        <v>5.7</v>
      </c>
    </row>
    <row r="666" spans="1:17" ht="11.25">
      <c r="A666" s="1">
        <v>40735</v>
      </c>
      <c r="B666" s="84" t="s">
        <v>199</v>
      </c>
      <c r="C666" t="s">
        <v>12</v>
      </c>
      <c r="D666" s="1">
        <f>A665</f>
        <v>40370</v>
      </c>
      <c r="E666">
        <v>7.125</v>
      </c>
      <c r="G666" s="8">
        <f>E666*_XLL.FRAZIONE.ANNO(D666,A666,1)</f>
        <v>7.125</v>
      </c>
      <c r="H666" s="6">
        <f>G666*0.125</f>
        <v>0.890625</v>
      </c>
      <c r="I666" s="6">
        <f>G666*0.2</f>
        <v>1.425</v>
      </c>
      <c r="J666" s="6">
        <f>G666-H666</f>
        <v>6.234375</v>
      </c>
      <c r="K666" s="6">
        <f>G666-I666</f>
        <v>5.7</v>
      </c>
      <c r="O666" s="6">
        <f>F666+G666</f>
        <v>7.125</v>
      </c>
      <c r="P666" s="6">
        <f>F666+J666-M666</f>
        <v>6.234375</v>
      </c>
      <c r="Q666" s="6">
        <f>F666+K666-N666</f>
        <v>5.7</v>
      </c>
    </row>
    <row r="667" spans="1:24" ht="11.25">
      <c r="A667" s="1">
        <v>40735</v>
      </c>
      <c r="B667" s="84" t="s">
        <v>199</v>
      </c>
      <c r="C667" s="82" t="s">
        <v>13</v>
      </c>
      <c r="F667" s="4">
        <v>100</v>
      </c>
      <c r="G667" s="8">
        <f>E667*_XLL.FRAZIONE.ANNO(D667,A667,1)</f>
        <v>0</v>
      </c>
      <c r="H667" s="6">
        <f>G667*0.125</f>
        <v>0</v>
      </c>
      <c r="I667" s="6">
        <f>G667*0.2</f>
        <v>0</v>
      </c>
      <c r="J667" s="6">
        <f>G667-H667</f>
        <v>0</v>
      </c>
      <c r="K667" s="6">
        <f>G667-I667</f>
        <v>0</v>
      </c>
      <c r="L667" s="6">
        <f>(100-T667)*X667/W667</f>
        <v>0.7800000000000011</v>
      </c>
      <c r="M667" s="6">
        <f>L667*0.125</f>
        <v>0.09750000000000014</v>
      </c>
      <c r="N667" s="6">
        <f>L667*0.2</f>
        <v>0.15600000000000025</v>
      </c>
      <c r="O667" s="6">
        <f>F667+G667</f>
        <v>100</v>
      </c>
      <c r="P667" s="6">
        <f>F667+J667-M667</f>
        <v>99.9025</v>
      </c>
      <c r="Q667" s="6">
        <f>F667+K667-N667</f>
        <v>99.844</v>
      </c>
      <c r="T667" s="4">
        <f>T663</f>
        <v>99.22</v>
      </c>
      <c r="U667" s="1">
        <f>U663</f>
        <v>37083</v>
      </c>
      <c r="V667" s="1">
        <f>V663</f>
        <v>40735</v>
      </c>
      <c r="W667" s="9">
        <f>V667-U667</f>
        <v>3652</v>
      </c>
      <c r="X667" s="9">
        <f>A667-U667</f>
        <v>3652</v>
      </c>
    </row>
    <row r="668" ht="12" thickBot="1">
      <c r="B668" s="84"/>
    </row>
    <row r="669" spans="15:18" ht="12" thickBot="1">
      <c r="O669" s="18">
        <f>_XLL.TIR.X(O663:O667,A663:A667,1)*100</f>
        <v>2.8906282037496567</v>
      </c>
      <c r="P669" s="19">
        <f>_XLL.TIR.X(P663:P667,$A$663:$A$667,1)*100</f>
        <v>2.045345678925514</v>
      </c>
      <c r="Q669" s="19">
        <f>_XLL.TIR.X(Q663:Q667,$A$663:$A$667,1)*100</f>
        <v>1.537424698472023</v>
      </c>
      <c r="R669" s="20">
        <f>_XLL.DURATA.M(A663,A667,E666/100,O669/100,1,1)</f>
        <v>1.7891934475068598</v>
      </c>
    </row>
    <row r="671" spans="1:24" ht="11.25">
      <c r="A671" s="1">
        <f>Rendimenti!C5</f>
        <v>39996</v>
      </c>
      <c r="B671" s="84" t="s">
        <v>203</v>
      </c>
      <c r="C671" t="s">
        <v>11</v>
      </c>
      <c r="D671" s="1">
        <v>39962</v>
      </c>
      <c r="E671">
        <v>8.125</v>
      </c>
      <c r="F671" s="4">
        <f>Rendimenti!D70</f>
        <v>112.98</v>
      </c>
      <c r="G671" s="8">
        <f>E671*_XLL.FRAZIONE.ANNO(D671,A671,1)</f>
        <v>0.7568493150684932</v>
      </c>
      <c r="H671" s="6">
        <f>G671*0.125</f>
        <v>0.09460616438356165</v>
      </c>
      <c r="I671" s="6">
        <f>G671*0.2</f>
        <v>0.15136986301369865</v>
      </c>
      <c r="J671" s="6">
        <f>G671-H671</f>
        <v>0.6622431506849316</v>
      </c>
      <c r="K671" s="6">
        <f>G671-I671</f>
        <v>0.6054794520547946</v>
      </c>
      <c r="L671" s="6">
        <f>(100-T671)*X671/W671</f>
        <v>0.5390528332877124</v>
      </c>
      <c r="M671" s="6">
        <f>L671*0.125</f>
        <v>0.06738160416096405</v>
      </c>
      <c r="N671" s="6">
        <f>L671*0.2</f>
        <v>0.10781056665754248</v>
      </c>
      <c r="O671" s="6">
        <f>-(F671+G671)</f>
        <v>-113.7368493150685</v>
      </c>
      <c r="P671" s="6">
        <f>-(F671+J671-M671)</f>
        <v>-113.57486154652398</v>
      </c>
      <c r="Q671" s="6">
        <f>-(F671+K671-N671)</f>
        <v>-113.47766888539725</v>
      </c>
      <c r="T671" s="4">
        <v>99.24</v>
      </c>
      <c r="U671" s="1">
        <v>37405</v>
      </c>
      <c r="V671" s="1">
        <v>41058</v>
      </c>
      <c r="W671" s="9">
        <f>V671-U671</f>
        <v>3653</v>
      </c>
      <c r="X671" s="9">
        <f>A671-U671</f>
        <v>2591</v>
      </c>
    </row>
    <row r="672" spans="1:17" ht="11.25">
      <c r="A672" s="1">
        <v>40327</v>
      </c>
      <c r="B672" s="84" t="s">
        <v>203</v>
      </c>
      <c r="C672" t="s">
        <v>12</v>
      </c>
      <c r="D672" s="1">
        <f>D671</f>
        <v>39962</v>
      </c>
      <c r="E672">
        <v>8.125</v>
      </c>
      <c r="G672" s="8">
        <f>E672*_XLL.FRAZIONE.ANNO(D672,A672,1)</f>
        <v>8.125</v>
      </c>
      <c r="H672" s="6">
        <f>G672*0.125</f>
        <v>1.015625</v>
      </c>
      <c r="I672" s="6">
        <f>G672*0.2</f>
        <v>1.625</v>
      </c>
      <c r="J672" s="6">
        <f>G672-H672</f>
        <v>7.109375</v>
      </c>
      <c r="K672" s="6">
        <f>G672-I672</f>
        <v>6.5</v>
      </c>
      <c r="O672" s="6">
        <f>F672+G672</f>
        <v>8.125</v>
      </c>
      <c r="P672" s="6">
        <f>F672+J672-M672</f>
        <v>7.109375</v>
      </c>
      <c r="Q672" s="6">
        <f>F672+K672-N672</f>
        <v>6.5</v>
      </c>
    </row>
    <row r="673" spans="1:17" ht="11.25">
      <c r="A673" s="1">
        <v>40692</v>
      </c>
      <c r="B673" s="84" t="s">
        <v>203</v>
      </c>
      <c r="C673" t="s">
        <v>12</v>
      </c>
      <c r="D673" s="1">
        <f>A672</f>
        <v>40327</v>
      </c>
      <c r="E673">
        <v>8.125</v>
      </c>
      <c r="G673" s="8">
        <f>E673*_XLL.FRAZIONE.ANNO(D673,A673,1)</f>
        <v>8.125</v>
      </c>
      <c r="H673" s="6">
        <f>G673*0.125</f>
        <v>1.015625</v>
      </c>
      <c r="I673" s="6">
        <f>G673*0.2</f>
        <v>1.625</v>
      </c>
      <c r="J673" s="6">
        <f>G673-H673</f>
        <v>7.109375</v>
      </c>
      <c r="K673" s="6">
        <f>G673-I673</f>
        <v>6.5</v>
      </c>
      <c r="O673" s="6">
        <f>F673+G673</f>
        <v>8.125</v>
      </c>
      <c r="P673" s="6">
        <f>F673+J673-M673</f>
        <v>7.109375</v>
      </c>
      <c r="Q673" s="6">
        <f>F673+K673-N673</f>
        <v>6.5</v>
      </c>
    </row>
    <row r="674" spans="1:17" ht="11.25">
      <c r="A674" s="1">
        <v>41058</v>
      </c>
      <c r="B674" s="84" t="s">
        <v>203</v>
      </c>
      <c r="C674" t="s">
        <v>12</v>
      </c>
      <c r="D674" s="1">
        <f>A673</f>
        <v>40692</v>
      </c>
      <c r="E674">
        <v>8.125</v>
      </c>
      <c r="G674" s="8">
        <f>E674*_XLL.FRAZIONE.ANNO(D674,A674,1)</f>
        <v>8.125</v>
      </c>
      <c r="H674" s="6">
        <f>G674*0.125</f>
        <v>1.015625</v>
      </c>
      <c r="I674" s="6">
        <f>G674*0.2</f>
        <v>1.625</v>
      </c>
      <c r="J674" s="6">
        <f>G674-H674</f>
        <v>7.109375</v>
      </c>
      <c r="K674" s="6">
        <f>G674-I674</f>
        <v>6.5</v>
      </c>
      <c r="O674" s="6">
        <f>F674+G674</f>
        <v>8.125</v>
      </c>
      <c r="P674" s="6">
        <f>F674+J674-M674</f>
        <v>7.109375</v>
      </c>
      <c r="Q674" s="6">
        <f>F674+K674-N674</f>
        <v>6.5</v>
      </c>
    </row>
    <row r="675" spans="1:24" ht="11.25">
      <c r="A675" s="1">
        <v>41058</v>
      </c>
      <c r="B675" s="84" t="s">
        <v>203</v>
      </c>
      <c r="C675" s="82" t="s">
        <v>13</v>
      </c>
      <c r="F675" s="4">
        <v>100</v>
      </c>
      <c r="G675" s="8">
        <f>E675*_XLL.FRAZIONE.ANNO(D675,A675,1)</f>
        <v>0</v>
      </c>
      <c r="H675" s="6">
        <f>G675*0.125</f>
        <v>0</v>
      </c>
      <c r="I675" s="6">
        <f>G675*0.2</f>
        <v>0</v>
      </c>
      <c r="J675" s="6">
        <f>G675-H675</f>
        <v>0</v>
      </c>
      <c r="K675" s="6">
        <f>G675-I675</f>
        <v>0</v>
      </c>
      <c r="L675" s="6">
        <f>(100-T675)*X675/W675</f>
        <v>0.7600000000000051</v>
      </c>
      <c r="M675" s="6">
        <f>L675*0.125</f>
        <v>0.09500000000000064</v>
      </c>
      <c r="N675" s="6">
        <f>L675*0.2</f>
        <v>0.15200000000000102</v>
      </c>
      <c r="O675" s="6">
        <f>F675+G675</f>
        <v>100</v>
      </c>
      <c r="P675" s="6">
        <f>F675+J675-M675</f>
        <v>99.905</v>
      </c>
      <c r="Q675" s="6">
        <f>F675+K675-N675</f>
        <v>99.848</v>
      </c>
      <c r="T675" s="4">
        <f>T671</f>
        <v>99.24</v>
      </c>
      <c r="U675" s="1">
        <f>U671</f>
        <v>37405</v>
      </c>
      <c r="V675" s="1">
        <f>V671</f>
        <v>41058</v>
      </c>
      <c r="W675" s="9">
        <f>V675-U675</f>
        <v>3653</v>
      </c>
      <c r="X675" s="9">
        <f>A675-U675</f>
        <v>3653</v>
      </c>
    </row>
    <row r="676" ht="12" thickBot="1">
      <c r="B676" s="84"/>
    </row>
    <row r="677" spans="15:18" ht="12" thickBot="1">
      <c r="O677" s="18">
        <f>_XLL.TIR.X(O671:O675,A671:A675,1)*100</f>
        <v>3.3564459532499313</v>
      </c>
      <c r="P677" s="19">
        <f>_XLL.TIR.X(P671:P675,$A$671:$A$675,1)*100</f>
        <v>2.418876811861992</v>
      </c>
      <c r="Q677" s="19">
        <f>_XLL.TIR.X(Q671:Q675,$A$671:$A$675,1)*100</f>
        <v>1.8553603440523148</v>
      </c>
      <c r="R677" s="20">
        <f>_XLL.DURATA.M(A671,A675,E674/100,O677/100,1,1)</f>
        <v>2.6134096481018667</v>
      </c>
    </row>
    <row r="679" spans="1:24" ht="11.25">
      <c r="A679" s="1">
        <f>Rendimenti!C5</f>
        <v>39996</v>
      </c>
      <c r="B679" s="84" t="s">
        <v>205</v>
      </c>
      <c r="C679" t="s">
        <v>11</v>
      </c>
      <c r="D679" s="1">
        <v>39746</v>
      </c>
      <c r="E679" s="3">
        <v>4.5</v>
      </c>
      <c r="F679" s="4">
        <f>Rendimenti!D71</f>
        <v>103.28</v>
      </c>
      <c r="G679" s="8">
        <f aca="true" t="shared" si="326" ref="G679:G685">E679*_XLL.FRAZIONE.ANNO(D679,A679,1)</f>
        <v>3.0821917808219177</v>
      </c>
      <c r="H679" s="6">
        <f aca="true" t="shared" si="327" ref="H679:H685">G679*0.125</f>
        <v>0.3852739726027397</v>
      </c>
      <c r="I679" s="6">
        <f aca="true" t="shared" si="328" ref="I679:I685">G679*0.2</f>
        <v>0.6164383561643836</v>
      </c>
      <c r="J679" s="6">
        <f aca="true" t="shared" si="329" ref="J679:J685">G679-H679</f>
        <v>2.696917808219178</v>
      </c>
      <c r="K679" s="6">
        <f aca="true" t="shared" si="330" ref="K679:K685">G679-I679</f>
        <v>2.4657534246575343</v>
      </c>
      <c r="L679" s="6">
        <f>(100-T679)*X679/W679</f>
        <v>0.3721431364880715</v>
      </c>
      <c r="M679" s="6">
        <f>L679*0.125</f>
        <v>0.04651789206100894</v>
      </c>
      <c r="N679" s="6">
        <f>L679*0.2</f>
        <v>0.0744286272976143</v>
      </c>
      <c r="O679" s="6">
        <f>-(F679+G679)</f>
        <v>-106.36219178082192</v>
      </c>
      <c r="P679" s="6">
        <f>-(F679+J679-M679)</f>
        <v>-105.93039991615818</v>
      </c>
      <c r="Q679" s="6">
        <f>-(F679+K679-N679)</f>
        <v>-105.67132479735992</v>
      </c>
      <c r="T679" s="4">
        <v>99.03</v>
      </c>
      <c r="U679" s="1">
        <v>39015</v>
      </c>
      <c r="V679" s="1">
        <v>41572</v>
      </c>
      <c r="W679" s="9">
        <f>V679-U679</f>
        <v>2557</v>
      </c>
      <c r="X679" s="9">
        <f>A679-U679</f>
        <v>981</v>
      </c>
    </row>
    <row r="680" spans="1:17" ht="11.25">
      <c r="A680" s="1">
        <v>40111</v>
      </c>
      <c r="B680" s="84" t="s">
        <v>205</v>
      </c>
      <c r="C680" t="s">
        <v>12</v>
      </c>
      <c r="D680" s="1">
        <f>D679</f>
        <v>39746</v>
      </c>
      <c r="E680" s="3">
        <v>4.5</v>
      </c>
      <c r="G680" s="8">
        <f t="shared" si="326"/>
        <v>4.5</v>
      </c>
      <c r="H680" s="6">
        <f t="shared" si="327"/>
        <v>0.5625</v>
      </c>
      <c r="I680" s="6">
        <f t="shared" si="328"/>
        <v>0.9</v>
      </c>
      <c r="J680" s="6">
        <f t="shared" si="329"/>
        <v>3.9375</v>
      </c>
      <c r="K680" s="6">
        <f t="shared" si="330"/>
        <v>3.6</v>
      </c>
      <c r="O680" s="6">
        <f aca="true" t="shared" si="331" ref="O680:O685">F680+G680</f>
        <v>4.5</v>
      </c>
      <c r="P680" s="6">
        <f aca="true" t="shared" si="332" ref="P680:P685">F680+J680-M680</f>
        <v>3.9375</v>
      </c>
      <c r="Q680" s="6">
        <f aca="true" t="shared" si="333" ref="Q680:Q685">F680+K680-N680</f>
        <v>3.6</v>
      </c>
    </row>
    <row r="681" spans="1:17" ht="11.25">
      <c r="A681" s="1">
        <v>40476</v>
      </c>
      <c r="B681" s="84" t="s">
        <v>205</v>
      </c>
      <c r="C681" t="s">
        <v>12</v>
      </c>
      <c r="D681" s="1">
        <f>A680</f>
        <v>40111</v>
      </c>
      <c r="E681" s="3">
        <v>4.5</v>
      </c>
      <c r="G681" s="8">
        <f t="shared" si="326"/>
        <v>4.5</v>
      </c>
      <c r="H681" s="6">
        <f t="shared" si="327"/>
        <v>0.5625</v>
      </c>
      <c r="I681" s="6">
        <f t="shared" si="328"/>
        <v>0.9</v>
      </c>
      <c r="J681" s="6">
        <f t="shared" si="329"/>
        <v>3.9375</v>
      </c>
      <c r="K681" s="6">
        <f t="shared" si="330"/>
        <v>3.6</v>
      </c>
      <c r="O681" s="6">
        <f t="shared" si="331"/>
        <v>4.5</v>
      </c>
      <c r="P681" s="6">
        <f t="shared" si="332"/>
        <v>3.9375</v>
      </c>
      <c r="Q681" s="6">
        <f t="shared" si="333"/>
        <v>3.6</v>
      </c>
    </row>
    <row r="682" spans="1:17" ht="11.25">
      <c r="A682" s="1">
        <v>40841</v>
      </c>
      <c r="B682" s="84" t="s">
        <v>205</v>
      </c>
      <c r="C682" t="s">
        <v>12</v>
      </c>
      <c r="D682" s="1">
        <f>A681</f>
        <v>40476</v>
      </c>
      <c r="E682" s="3">
        <v>4.5</v>
      </c>
      <c r="G682" s="8">
        <f t="shared" si="326"/>
        <v>4.5</v>
      </c>
      <c r="H682" s="6">
        <f t="shared" si="327"/>
        <v>0.5625</v>
      </c>
      <c r="I682" s="6">
        <f t="shared" si="328"/>
        <v>0.9</v>
      </c>
      <c r="J682" s="6">
        <f t="shared" si="329"/>
        <v>3.9375</v>
      </c>
      <c r="K682" s="6">
        <f t="shared" si="330"/>
        <v>3.6</v>
      </c>
      <c r="O682" s="6">
        <f t="shared" si="331"/>
        <v>4.5</v>
      </c>
      <c r="P682" s="6">
        <f t="shared" si="332"/>
        <v>3.9375</v>
      </c>
      <c r="Q682" s="6">
        <f t="shared" si="333"/>
        <v>3.6</v>
      </c>
    </row>
    <row r="683" spans="1:17" ht="11.25">
      <c r="A683" s="1">
        <v>41207</v>
      </c>
      <c r="B683" s="84" t="s">
        <v>205</v>
      </c>
      <c r="C683" t="s">
        <v>12</v>
      </c>
      <c r="D683" s="1">
        <f>A682</f>
        <v>40841</v>
      </c>
      <c r="E683" s="3">
        <v>4.5</v>
      </c>
      <c r="G683" s="8">
        <f t="shared" si="326"/>
        <v>4.5</v>
      </c>
      <c r="H683" s="6">
        <f t="shared" si="327"/>
        <v>0.5625</v>
      </c>
      <c r="I683" s="6">
        <f t="shared" si="328"/>
        <v>0.9</v>
      </c>
      <c r="J683" s="6">
        <f t="shared" si="329"/>
        <v>3.9375</v>
      </c>
      <c r="K683" s="6">
        <f t="shared" si="330"/>
        <v>3.6</v>
      </c>
      <c r="O683" s="6">
        <f t="shared" si="331"/>
        <v>4.5</v>
      </c>
      <c r="P683" s="6">
        <f t="shared" si="332"/>
        <v>3.9375</v>
      </c>
      <c r="Q683" s="6">
        <f t="shared" si="333"/>
        <v>3.6</v>
      </c>
    </row>
    <row r="684" spans="1:17" ht="11.25">
      <c r="A684" s="1">
        <v>41572</v>
      </c>
      <c r="B684" s="84" t="s">
        <v>205</v>
      </c>
      <c r="C684" t="s">
        <v>12</v>
      </c>
      <c r="D684" s="1">
        <f>A683</f>
        <v>41207</v>
      </c>
      <c r="E684" s="3">
        <v>4.5</v>
      </c>
      <c r="G684" s="8">
        <f t="shared" si="326"/>
        <v>4.5</v>
      </c>
      <c r="H684" s="6">
        <f t="shared" si="327"/>
        <v>0.5625</v>
      </c>
      <c r="I684" s="6">
        <f t="shared" si="328"/>
        <v>0.9</v>
      </c>
      <c r="J684" s="6">
        <f t="shared" si="329"/>
        <v>3.9375</v>
      </c>
      <c r="K684" s="6">
        <f t="shared" si="330"/>
        <v>3.6</v>
      </c>
      <c r="O684" s="6">
        <f t="shared" si="331"/>
        <v>4.5</v>
      </c>
      <c r="P684" s="6">
        <f t="shared" si="332"/>
        <v>3.9375</v>
      </c>
      <c r="Q684" s="6">
        <f t="shared" si="333"/>
        <v>3.6</v>
      </c>
    </row>
    <row r="685" spans="1:24" ht="11.25">
      <c r="A685" s="1">
        <v>41572</v>
      </c>
      <c r="B685" s="84" t="s">
        <v>205</v>
      </c>
      <c r="C685" s="82" t="s">
        <v>13</v>
      </c>
      <c r="F685" s="4">
        <v>100</v>
      </c>
      <c r="G685" s="8">
        <f t="shared" si="326"/>
        <v>0</v>
      </c>
      <c r="H685" s="6">
        <f t="shared" si="327"/>
        <v>0</v>
      </c>
      <c r="I685" s="6">
        <f t="shared" si="328"/>
        <v>0</v>
      </c>
      <c r="J685" s="6">
        <f t="shared" si="329"/>
        <v>0</v>
      </c>
      <c r="K685" s="6">
        <f t="shared" si="330"/>
        <v>0</v>
      </c>
      <c r="L685" s="6">
        <f>(100-T685)*X685/W685</f>
        <v>0.969999999999999</v>
      </c>
      <c r="M685" s="6">
        <f>L685*0.125</f>
        <v>0.12124999999999987</v>
      </c>
      <c r="N685" s="6">
        <f>L685*0.2</f>
        <v>0.1939999999999998</v>
      </c>
      <c r="O685" s="6">
        <f t="shared" si="331"/>
        <v>100</v>
      </c>
      <c r="P685" s="6">
        <f t="shared" si="332"/>
        <v>99.87875</v>
      </c>
      <c r="Q685" s="6">
        <f t="shared" si="333"/>
        <v>99.806</v>
      </c>
      <c r="T685" s="4">
        <f>T679</f>
        <v>99.03</v>
      </c>
      <c r="U685" s="1">
        <f>U679</f>
        <v>39015</v>
      </c>
      <c r="V685" s="1">
        <f>V679</f>
        <v>41572</v>
      </c>
      <c r="W685" s="9">
        <f>V685-U685</f>
        <v>2557</v>
      </c>
      <c r="X685" s="9">
        <f>A685-U685</f>
        <v>2557</v>
      </c>
    </row>
    <row r="686" ht="12" thickBot="1">
      <c r="B686" s="84"/>
    </row>
    <row r="687" spans="15:18" ht="12" thickBot="1">
      <c r="O687" s="18">
        <f>_XLL.TIR.X(O679:O685,A679:A685,1)*100</f>
        <v>3.6577221006155014</v>
      </c>
      <c r="P687" s="19">
        <f>_XLL.TIR.X(P679:P685,$A$679:$A$685,1)*100</f>
        <v>3.093574568629265</v>
      </c>
      <c r="Q687" s="19">
        <f>_XLL.TIR.X(Q679:Q685,$A$679:$A$685,1)*100</f>
        <v>2.7545709162950516</v>
      </c>
      <c r="R687" s="20">
        <f>_XLL.DURATA.M(A679,A685,E684/100,O687/100,1,1)</f>
        <v>3.7732692473167404</v>
      </c>
    </row>
    <row r="689" spans="1:24" ht="11.25">
      <c r="A689" s="1">
        <f>Rendimenti!C5</f>
        <v>39996</v>
      </c>
      <c r="B689" s="84" t="s">
        <v>207</v>
      </c>
      <c r="C689" t="s">
        <v>11</v>
      </c>
      <c r="D689" s="1">
        <v>39701</v>
      </c>
      <c r="E689" s="3">
        <v>5.875</v>
      </c>
      <c r="F689" s="4">
        <f>Rendimenti!D72</f>
        <v>107.99</v>
      </c>
      <c r="G689" s="8">
        <f aca="true" t="shared" si="334" ref="G689:G696">E689*_XLL.FRAZIONE.ANNO(D689,A689,1)</f>
        <v>4.748287671232877</v>
      </c>
      <c r="H689" s="6">
        <f aca="true" t="shared" si="335" ref="H689:H696">G689*0.125</f>
        <v>0.5935359589041096</v>
      </c>
      <c r="I689" s="6">
        <f aca="true" t="shared" si="336" ref="I689:I696">G689*0.2</f>
        <v>0.9496575342465754</v>
      </c>
      <c r="J689" s="6">
        <f aca="true" t="shared" si="337" ref="J689:J696">G689-H689</f>
        <v>4.154751712328768</v>
      </c>
      <c r="K689" s="6">
        <f aca="true" t="shared" si="338" ref="K689:K696">G689-I689</f>
        <v>3.7986301369863016</v>
      </c>
      <c r="L689" s="6">
        <f>(100-T689)*X689/W689</f>
        <v>0.07674577818347694</v>
      </c>
      <c r="M689" s="6">
        <f>L689*0.125</f>
        <v>0.009593222272934618</v>
      </c>
      <c r="N689" s="6">
        <f>L689*0.2</f>
        <v>0.015349155636695389</v>
      </c>
      <c r="O689" s="6">
        <f>-(F689+G689)</f>
        <v>-112.73828767123287</v>
      </c>
      <c r="P689" s="6">
        <f>-(F689+J689-M689)</f>
        <v>-112.13515849005583</v>
      </c>
      <c r="Q689" s="6">
        <f>-(F689+K689-N689)</f>
        <v>-111.7732809813496</v>
      </c>
      <c r="T689" s="4">
        <v>99.43</v>
      </c>
      <c r="U689" s="1">
        <v>39701</v>
      </c>
      <c r="V689" s="1">
        <v>41892</v>
      </c>
      <c r="W689" s="9">
        <f>V689-U689</f>
        <v>2191</v>
      </c>
      <c r="X689" s="9">
        <f>A689-U689</f>
        <v>295</v>
      </c>
    </row>
    <row r="690" spans="1:17" ht="11.25">
      <c r="A690" s="1">
        <v>40066</v>
      </c>
      <c r="B690" s="84" t="s">
        <v>207</v>
      </c>
      <c r="C690" t="s">
        <v>12</v>
      </c>
      <c r="D690" s="1">
        <f>D689</f>
        <v>39701</v>
      </c>
      <c r="E690" s="3">
        <v>5.875</v>
      </c>
      <c r="G690" s="8">
        <f t="shared" si="334"/>
        <v>5.875</v>
      </c>
      <c r="H690" s="6">
        <f t="shared" si="335"/>
        <v>0.734375</v>
      </c>
      <c r="I690" s="6">
        <f t="shared" si="336"/>
        <v>1.175</v>
      </c>
      <c r="J690" s="6">
        <f t="shared" si="337"/>
        <v>5.140625</v>
      </c>
      <c r="K690" s="6">
        <f t="shared" si="338"/>
        <v>4.7</v>
      </c>
      <c r="O690" s="6">
        <f aca="true" t="shared" si="339" ref="O690:O696">F690+G690</f>
        <v>5.875</v>
      </c>
      <c r="P690" s="6">
        <f aca="true" t="shared" si="340" ref="P690:P696">F690+J690-M690</f>
        <v>5.140625</v>
      </c>
      <c r="Q690" s="6">
        <f aca="true" t="shared" si="341" ref="Q690:Q696">F690+K690-N690</f>
        <v>4.7</v>
      </c>
    </row>
    <row r="691" spans="1:17" ht="11.25">
      <c r="A691" s="1">
        <v>40431</v>
      </c>
      <c r="B691" s="84" t="s">
        <v>207</v>
      </c>
      <c r="C691" t="s">
        <v>12</v>
      </c>
      <c r="D691" s="1">
        <f>A690</f>
        <v>40066</v>
      </c>
      <c r="E691" s="3">
        <v>5.875</v>
      </c>
      <c r="G691" s="8">
        <f t="shared" si="334"/>
        <v>5.875</v>
      </c>
      <c r="H691" s="6">
        <f t="shared" si="335"/>
        <v>0.734375</v>
      </c>
      <c r="I691" s="6">
        <f t="shared" si="336"/>
        <v>1.175</v>
      </c>
      <c r="J691" s="6">
        <f t="shared" si="337"/>
        <v>5.140625</v>
      </c>
      <c r="K691" s="6">
        <f t="shared" si="338"/>
        <v>4.7</v>
      </c>
      <c r="O691" s="6">
        <f t="shared" si="339"/>
        <v>5.875</v>
      </c>
      <c r="P691" s="6">
        <f t="shared" si="340"/>
        <v>5.140625</v>
      </c>
      <c r="Q691" s="6">
        <f t="shared" si="341"/>
        <v>4.7</v>
      </c>
    </row>
    <row r="692" spans="1:17" ht="11.25">
      <c r="A692" s="1">
        <v>40796</v>
      </c>
      <c r="B692" s="84" t="s">
        <v>207</v>
      </c>
      <c r="C692" t="s">
        <v>12</v>
      </c>
      <c r="D692" s="1">
        <f>A691</f>
        <v>40431</v>
      </c>
      <c r="E692" s="3">
        <v>5.875</v>
      </c>
      <c r="G692" s="8">
        <f t="shared" si="334"/>
        <v>5.875</v>
      </c>
      <c r="H692" s="6">
        <f t="shared" si="335"/>
        <v>0.734375</v>
      </c>
      <c r="I692" s="6">
        <f t="shared" si="336"/>
        <v>1.175</v>
      </c>
      <c r="J692" s="6">
        <f t="shared" si="337"/>
        <v>5.140625</v>
      </c>
      <c r="K692" s="6">
        <f t="shared" si="338"/>
        <v>4.7</v>
      </c>
      <c r="O692" s="6">
        <f t="shared" si="339"/>
        <v>5.875</v>
      </c>
      <c r="P692" s="6">
        <f t="shared" si="340"/>
        <v>5.140625</v>
      </c>
      <c r="Q692" s="6">
        <f t="shared" si="341"/>
        <v>4.7</v>
      </c>
    </row>
    <row r="693" spans="1:17" ht="11.25">
      <c r="A693" s="1">
        <v>41162</v>
      </c>
      <c r="B693" s="84" t="s">
        <v>207</v>
      </c>
      <c r="C693" t="s">
        <v>12</v>
      </c>
      <c r="D693" s="1">
        <f>A692</f>
        <v>40796</v>
      </c>
      <c r="E693" s="3">
        <v>5.875</v>
      </c>
      <c r="G693" s="8">
        <f t="shared" si="334"/>
        <v>5.875</v>
      </c>
      <c r="H693" s="6">
        <f t="shared" si="335"/>
        <v>0.734375</v>
      </c>
      <c r="I693" s="6">
        <f t="shared" si="336"/>
        <v>1.175</v>
      </c>
      <c r="J693" s="6">
        <f t="shared" si="337"/>
        <v>5.140625</v>
      </c>
      <c r="K693" s="6">
        <f t="shared" si="338"/>
        <v>4.7</v>
      </c>
      <c r="O693" s="6">
        <f t="shared" si="339"/>
        <v>5.875</v>
      </c>
      <c r="P693" s="6">
        <f t="shared" si="340"/>
        <v>5.140625</v>
      </c>
      <c r="Q693" s="6">
        <f t="shared" si="341"/>
        <v>4.7</v>
      </c>
    </row>
    <row r="694" spans="1:17" ht="11.25">
      <c r="A694" s="1">
        <v>41527</v>
      </c>
      <c r="B694" s="84" t="s">
        <v>207</v>
      </c>
      <c r="C694" t="s">
        <v>12</v>
      </c>
      <c r="D694" s="1">
        <f>A693</f>
        <v>41162</v>
      </c>
      <c r="E694" s="3">
        <v>5.875</v>
      </c>
      <c r="G694" s="8">
        <f t="shared" si="334"/>
        <v>5.875</v>
      </c>
      <c r="H694" s="6">
        <f t="shared" si="335"/>
        <v>0.734375</v>
      </c>
      <c r="I694" s="6">
        <f t="shared" si="336"/>
        <v>1.175</v>
      </c>
      <c r="J694" s="6">
        <f t="shared" si="337"/>
        <v>5.140625</v>
      </c>
      <c r="K694" s="6">
        <f t="shared" si="338"/>
        <v>4.7</v>
      </c>
      <c r="O694" s="6">
        <f t="shared" si="339"/>
        <v>5.875</v>
      </c>
      <c r="P694" s="6">
        <f t="shared" si="340"/>
        <v>5.140625</v>
      </c>
      <c r="Q694" s="6">
        <f t="shared" si="341"/>
        <v>4.7</v>
      </c>
    </row>
    <row r="695" spans="1:17" ht="11.25">
      <c r="A695" s="1">
        <v>41892</v>
      </c>
      <c r="B695" s="84" t="s">
        <v>207</v>
      </c>
      <c r="C695" t="s">
        <v>12</v>
      </c>
      <c r="D695" s="1">
        <f>A694</f>
        <v>41527</v>
      </c>
      <c r="E695" s="3">
        <v>5.875</v>
      </c>
      <c r="G695" s="8">
        <f t="shared" si="334"/>
        <v>5.875</v>
      </c>
      <c r="H695" s="6">
        <f t="shared" si="335"/>
        <v>0.734375</v>
      </c>
      <c r="I695" s="6">
        <f t="shared" si="336"/>
        <v>1.175</v>
      </c>
      <c r="J695" s="6">
        <f t="shared" si="337"/>
        <v>5.140625</v>
      </c>
      <c r="K695" s="6">
        <f t="shared" si="338"/>
        <v>4.7</v>
      </c>
      <c r="O695" s="6">
        <f t="shared" si="339"/>
        <v>5.875</v>
      </c>
      <c r="P695" s="6">
        <f t="shared" si="340"/>
        <v>5.140625</v>
      </c>
      <c r="Q695" s="6">
        <f t="shared" si="341"/>
        <v>4.7</v>
      </c>
    </row>
    <row r="696" spans="1:24" ht="11.25">
      <c r="A696" s="1">
        <v>41892</v>
      </c>
      <c r="B696" s="84" t="s">
        <v>207</v>
      </c>
      <c r="C696" s="82" t="s">
        <v>13</v>
      </c>
      <c r="F696" s="4">
        <v>100</v>
      </c>
      <c r="G696" s="8">
        <f t="shared" si="334"/>
        <v>0</v>
      </c>
      <c r="H696" s="6">
        <f t="shared" si="335"/>
        <v>0</v>
      </c>
      <c r="I696" s="6">
        <f t="shared" si="336"/>
        <v>0</v>
      </c>
      <c r="J696" s="6">
        <f t="shared" si="337"/>
        <v>0</v>
      </c>
      <c r="K696" s="6">
        <f t="shared" si="338"/>
        <v>0</v>
      </c>
      <c r="L696" s="6">
        <f>(100-T696)*X696/W696</f>
        <v>0.5699999999999932</v>
      </c>
      <c r="M696" s="6">
        <f>L696*0.125</f>
        <v>0.07124999999999915</v>
      </c>
      <c r="N696" s="6">
        <f>L696*0.2</f>
        <v>0.11399999999999864</v>
      </c>
      <c r="O696" s="6">
        <f t="shared" si="339"/>
        <v>100</v>
      </c>
      <c r="P696" s="6">
        <f t="shared" si="340"/>
        <v>99.92875000000001</v>
      </c>
      <c r="Q696" s="6">
        <f t="shared" si="341"/>
        <v>99.886</v>
      </c>
      <c r="T696" s="4">
        <f>T689</f>
        <v>99.43</v>
      </c>
      <c r="U696" s="1">
        <f>U689</f>
        <v>39701</v>
      </c>
      <c r="V696" s="1">
        <f>V689</f>
        <v>41892</v>
      </c>
      <c r="W696" s="9">
        <f>V696-U696</f>
        <v>2191</v>
      </c>
      <c r="X696" s="9">
        <f>A696-U696</f>
        <v>2191</v>
      </c>
    </row>
    <row r="697" ht="12" thickBot="1">
      <c r="B697" s="84"/>
    </row>
    <row r="698" spans="15:18" ht="12" thickBot="1">
      <c r="O698" s="18">
        <f>_XLL.TIR.X(O689:O696,A689:A696,1)*100</f>
        <v>4.127476736903191</v>
      </c>
      <c r="P698" s="19">
        <f>_XLL.TIR.X(P689:P696,$A$689:$A$696,1)*100</f>
        <v>3.419402614235878</v>
      </c>
      <c r="Q698" s="19">
        <f>_XLL.TIR.X(Q689:Q696,$A$689:$A$696,1)*100</f>
        <v>2.9941055923700333</v>
      </c>
      <c r="R698" s="20">
        <f>_XLL.DURATA.M(A689,A696,E695/100,O698/100,1,1)</f>
        <v>4.279376278371289</v>
      </c>
    </row>
    <row r="700" spans="1:24" ht="11.25">
      <c r="A700" s="1">
        <f>Rendimenti!C5</f>
        <v>39996</v>
      </c>
      <c r="B700" s="84" t="s">
        <v>209</v>
      </c>
      <c r="C700" t="s">
        <v>11</v>
      </c>
      <c r="D700" s="1">
        <v>39832</v>
      </c>
      <c r="E700" s="3">
        <v>4</v>
      </c>
      <c r="F700" s="4">
        <f>Rendimenti!D73</f>
        <v>99.54</v>
      </c>
      <c r="G700" s="8">
        <f aca="true" t="shared" si="342" ref="G700:G707">E700*_XLL.FRAZIONE.ANNO(D700,A700,1)</f>
        <v>1.7972602739726027</v>
      </c>
      <c r="H700" s="6">
        <f aca="true" t="shared" si="343" ref="H700:H707">G700*0.125</f>
        <v>0.22465753424657534</v>
      </c>
      <c r="I700" s="6">
        <f aca="true" t="shared" si="344" ref="I700:I707">G700*0.2</f>
        <v>0.3594520547945206</v>
      </c>
      <c r="J700" s="6">
        <f aca="true" t="shared" si="345" ref="J700:J707">G700-H700</f>
        <v>1.5726027397260274</v>
      </c>
      <c r="K700" s="6">
        <f aca="true" t="shared" si="346" ref="K700:K707">G700-I700</f>
        <v>1.437808219178082</v>
      </c>
      <c r="L700" s="6">
        <f>(100-T700)*X700/W700</f>
        <v>0.6896905805038323</v>
      </c>
      <c r="M700" s="6">
        <f>L700*0.125</f>
        <v>0.08621132256297903</v>
      </c>
      <c r="N700" s="6">
        <f>L700*0.2</f>
        <v>0.13793811610076645</v>
      </c>
      <c r="O700" s="6">
        <f>-(F700+G700)</f>
        <v>-101.3372602739726</v>
      </c>
      <c r="P700" s="6">
        <f>-(F700+J700-M700)</f>
        <v>-101.02639141716305</v>
      </c>
      <c r="Q700" s="6">
        <f>-(F700+K700-N700)</f>
        <v>-100.83987010307732</v>
      </c>
      <c r="T700" s="4">
        <v>98.45</v>
      </c>
      <c r="U700" s="1">
        <v>38371</v>
      </c>
      <c r="V700" s="1">
        <v>42023</v>
      </c>
      <c r="W700" s="9">
        <f>V700-U700</f>
        <v>3652</v>
      </c>
      <c r="X700" s="9">
        <f>A700-U700</f>
        <v>1625</v>
      </c>
    </row>
    <row r="701" spans="1:17" ht="11.25">
      <c r="A701" s="1">
        <v>40197</v>
      </c>
      <c r="B701" s="84" t="s">
        <v>209</v>
      </c>
      <c r="C701" t="s">
        <v>12</v>
      </c>
      <c r="D701" s="1">
        <f>D700</f>
        <v>39832</v>
      </c>
      <c r="E701" s="3">
        <v>4</v>
      </c>
      <c r="G701" s="8">
        <f t="shared" si="342"/>
        <v>4</v>
      </c>
      <c r="H701" s="6">
        <f t="shared" si="343"/>
        <v>0.5</v>
      </c>
      <c r="I701" s="6">
        <f t="shared" si="344"/>
        <v>0.8</v>
      </c>
      <c r="J701" s="6">
        <f t="shared" si="345"/>
        <v>3.5</v>
      </c>
      <c r="K701" s="6">
        <f t="shared" si="346"/>
        <v>3.2</v>
      </c>
      <c r="O701" s="6">
        <f aca="true" t="shared" si="347" ref="O701:O707">F701+G701</f>
        <v>4</v>
      </c>
      <c r="P701" s="6">
        <f aca="true" t="shared" si="348" ref="P701:P707">F701+J701-M701</f>
        <v>3.5</v>
      </c>
      <c r="Q701" s="6">
        <f aca="true" t="shared" si="349" ref="Q701:Q707">F701+K701-N701</f>
        <v>3.2</v>
      </c>
    </row>
    <row r="702" spans="1:17" ht="11.25">
      <c r="A702" s="1">
        <v>40562</v>
      </c>
      <c r="B702" s="84" t="s">
        <v>209</v>
      </c>
      <c r="C702" t="s">
        <v>12</v>
      </c>
      <c r="D702" s="1">
        <f>A701</f>
        <v>40197</v>
      </c>
      <c r="E702" s="3">
        <v>4</v>
      </c>
      <c r="G702" s="8">
        <f t="shared" si="342"/>
        <v>4</v>
      </c>
      <c r="H702" s="6">
        <f t="shared" si="343"/>
        <v>0.5</v>
      </c>
      <c r="I702" s="6">
        <f t="shared" si="344"/>
        <v>0.8</v>
      </c>
      <c r="J702" s="6">
        <f t="shared" si="345"/>
        <v>3.5</v>
      </c>
      <c r="K702" s="6">
        <f t="shared" si="346"/>
        <v>3.2</v>
      </c>
      <c r="O702" s="6">
        <f t="shared" si="347"/>
        <v>4</v>
      </c>
      <c r="P702" s="6">
        <f t="shared" si="348"/>
        <v>3.5</v>
      </c>
      <c r="Q702" s="6">
        <f t="shared" si="349"/>
        <v>3.2</v>
      </c>
    </row>
    <row r="703" spans="1:17" ht="11.25">
      <c r="A703" s="1">
        <v>40927</v>
      </c>
      <c r="B703" s="84" t="s">
        <v>209</v>
      </c>
      <c r="C703" t="s">
        <v>12</v>
      </c>
      <c r="D703" s="1">
        <f>A702</f>
        <v>40562</v>
      </c>
      <c r="E703" s="3">
        <v>4</v>
      </c>
      <c r="G703" s="8">
        <f t="shared" si="342"/>
        <v>4</v>
      </c>
      <c r="H703" s="6">
        <f t="shared" si="343"/>
        <v>0.5</v>
      </c>
      <c r="I703" s="6">
        <f t="shared" si="344"/>
        <v>0.8</v>
      </c>
      <c r="J703" s="6">
        <f t="shared" si="345"/>
        <v>3.5</v>
      </c>
      <c r="K703" s="6">
        <f t="shared" si="346"/>
        <v>3.2</v>
      </c>
      <c r="O703" s="6">
        <f t="shared" si="347"/>
        <v>4</v>
      </c>
      <c r="P703" s="6">
        <f t="shared" si="348"/>
        <v>3.5</v>
      </c>
      <c r="Q703" s="6">
        <f t="shared" si="349"/>
        <v>3.2</v>
      </c>
    </row>
    <row r="704" spans="1:17" ht="11.25">
      <c r="A704" s="1">
        <v>41293</v>
      </c>
      <c r="B704" s="84" t="s">
        <v>209</v>
      </c>
      <c r="C704" t="s">
        <v>12</v>
      </c>
      <c r="D704" s="1">
        <f>A703</f>
        <v>40927</v>
      </c>
      <c r="E704" s="3">
        <v>4</v>
      </c>
      <c r="G704" s="8">
        <f t="shared" si="342"/>
        <v>4</v>
      </c>
      <c r="H704" s="6">
        <f t="shared" si="343"/>
        <v>0.5</v>
      </c>
      <c r="I704" s="6">
        <f t="shared" si="344"/>
        <v>0.8</v>
      </c>
      <c r="J704" s="6">
        <f t="shared" si="345"/>
        <v>3.5</v>
      </c>
      <c r="K704" s="6">
        <f t="shared" si="346"/>
        <v>3.2</v>
      </c>
      <c r="O704" s="6">
        <f t="shared" si="347"/>
        <v>4</v>
      </c>
      <c r="P704" s="6">
        <f t="shared" si="348"/>
        <v>3.5</v>
      </c>
      <c r="Q704" s="6">
        <f t="shared" si="349"/>
        <v>3.2</v>
      </c>
    </row>
    <row r="705" spans="1:17" ht="11.25">
      <c r="A705" s="1">
        <v>41658</v>
      </c>
      <c r="B705" s="84" t="s">
        <v>209</v>
      </c>
      <c r="C705" t="s">
        <v>12</v>
      </c>
      <c r="D705" s="1">
        <f>A704</f>
        <v>41293</v>
      </c>
      <c r="E705" s="3">
        <v>4</v>
      </c>
      <c r="G705" s="8">
        <f t="shared" si="342"/>
        <v>4</v>
      </c>
      <c r="H705" s="6">
        <f t="shared" si="343"/>
        <v>0.5</v>
      </c>
      <c r="I705" s="6">
        <f t="shared" si="344"/>
        <v>0.8</v>
      </c>
      <c r="J705" s="6">
        <f t="shared" si="345"/>
        <v>3.5</v>
      </c>
      <c r="K705" s="6">
        <f t="shared" si="346"/>
        <v>3.2</v>
      </c>
      <c r="O705" s="6">
        <f t="shared" si="347"/>
        <v>4</v>
      </c>
      <c r="P705" s="6">
        <f t="shared" si="348"/>
        <v>3.5</v>
      </c>
      <c r="Q705" s="6">
        <f t="shared" si="349"/>
        <v>3.2</v>
      </c>
    </row>
    <row r="706" spans="1:17" ht="11.25">
      <c r="A706" s="1">
        <v>42023</v>
      </c>
      <c r="B706" s="84" t="s">
        <v>209</v>
      </c>
      <c r="C706" t="s">
        <v>12</v>
      </c>
      <c r="D706" s="1">
        <f>A705</f>
        <v>41658</v>
      </c>
      <c r="E706" s="3">
        <v>4</v>
      </c>
      <c r="G706" s="8">
        <f t="shared" si="342"/>
        <v>4</v>
      </c>
      <c r="H706" s="6">
        <f t="shared" si="343"/>
        <v>0.5</v>
      </c>
      <c r="I706" s="6">
        <f t="shared" si="344"/>
        <v>0.8</v>
      </c>
      <c r="J706" s="6">
        <f t="shared" si="345"/>
        <v>3.5</v>
      </c>
      <c r="K706" s="6">
        <f t="shared" si="346"/>
        <v>3.2</v>
      </c>
      <c r="O706" s="6">
        <f t="shared" si="347"/>
        <v>4</v>
      </c>
      <c r="P706" s="6">
        <f t="shared" si="348"/>
        <v>3.5</v>
      </c>
      <c r="Q706" s="6">
        <f t="shared" si="349"/>
        <v>3.2</v>
      </c>
    </row>
    <row r="707" spans="1:24" ht="11.25">
      <c r="A707" s="1">
        <v>42023</v>
      </c>
      <c r="B707" s="84" t="s">
        <v>209</v>
      </c>
      <c r="C707" s="82" t="s">
        <v>13</v>
      </c>
      <c r="F707" s="4">
        <v>100</v>
      </c>
      <c r="G707" s="8">
        <f t="shared" si="342"/>
        <v>0</v>
      </c>
      <c r="H707" s="6">
        <f t="shared" si="343"/>
        <v>0</v>
      </c>
      <c r="I707" s="6">
        <f t="shared" si="344"/>
        <v>0</v>
      </c>
      <c r="J707" s="6">
        <f t="shared" si="345"/>
        <v>0</v>
      </c>
      <c r="K707" s="6">
        <f t="shared" si="346"/>
        <v>0</v>
      </c>
      <c r="L707" s="6">
        <f>(100-T707)*X707/W707</f>
        <v>1.5499999999999972</v>
      </c>
      <c r="M707" s="6">
        <f>L707*0.125</f>
        <v>0.19374999999999964</v>
      </c>
      <c r="N707" s="6">
        <f>L707*0.2</f>
        <v>0.30999999999999944</v>
      </c>
      <c r="O707" s="6">
        <f t="shared" si="347"/>
        <v>100</v>
      </c>
      <c r="P707" s="6">
        <f t="shared" si="348"/>
        <v>99.80625</v>
      </c>
      <c r="Q707" s="6">
        <f t="shared" si="349"/>
        <v>99.69</v>
      </c>
      <c r="T707" s="4">
        <f>T700</f>
        <v>98.45</v>
      </c>
      <c r="U707" s="1">
        <f>U700</f>
        <v>38371</v>
      </c>
      <c r="V707" s="1">
        <f>V700</f>
        <v>42023</v>
      </c>
      <c r="W707" s="9">
        <f>V707-U707</f>
        <v>3652</v>
      </c>
      <c r="X707" s="9">
        <f>A707-U707</f>
        <v>3652</v>
      </c>
    </row>
    <row r="708" ht="12" thickBot="1">
      <c r="B708" s="84"/>
    </row>
    <row r="709" spans="15:18" ht="12" thickBot="1">
      <c r="O709" s="18">
        <f>_XLL.TIR.X(O700:O707,A700:A707,1)*100</f>
        <v>4.08821739256382</v>
      </c>
      <c r="P709" s="19">
        <f>_XLL.TIR.X(P700:P707,$A$700:$A$707,1)*100</f>
        <v>3.5732168704271317</v>
      </c>
      <c r="Q709" s="19">
        <f>_XLL.TIR.X(Q700:Q707,$A$700:$A$707,1)*100</f>
        <v>3.263518586754799</v>
      </c>
      <c r="R709" s="20">
        <f>_XLL.DURATA.M(A700,A707,E706/100,O709/100,1,1)</f>
        <v>4.804605221794726</v>
      </c>
    </row>
    <row r="711" spans="1:24" ht="11.25">
      <c r="A711" s="1">
        <f>Rendimenti!C5</f>
        <v>39996</v>
      </c>
      <c r="B711" s="84" t="s">
        <v>211</v>
      </c>
      <c r="C711" t="s">
        <v>11</v>
      </c>
      <c r="D711" s="104">
        <v>39917</v>
      </c>
      <c r="E711" s="3">
        <v>5.75</v>
      </c>
      <c r="F711" s="4">
        <f>Rendimenti!D74</f>
        <v>106.61</v>
      </c>
      <c r="G711" s="8">
        <f aca="true" t="shared" si="350" ref="G711:G718">E711*_XLL.FRAZIONE.ANNO(D711,A711,1)</f>
        <v>1.2445205479452055</v>
      </c>
      <c r="H711" s="6">
        <f aca="true" t="shared" si="351" ref="H711:H718">G711*0.125</f>
        <v>0.1555650684931507</v>
      </c>
      <c r="I711" s="6">
        <f aca="true" t="shared" si="352" ref="I711:I718">G711*0.2</f>
        <v>0.2489041095890411</v>
      </c>
      <c r="J711" s="6">
        <f aca="true" t="shared" si="353" ref="J711:J718">G711-H711</f>
        <v>1.0889554794520548</v>
      </c>
      <c r="K711" s="6">
        <f aca="true" t="shared" si="354" ref="K711:K718">G711-I711</f>
        <v>0.9956164383561644</v>
      </c>
      <c r="L711" s="6">
        <f>(100-T711)*X711/W711</f>
        <v>0.06774647887323954</v>
      </c>
      <c r="M711" s="6">
        <f>L711*0.125</f>
        <v>0.008468309859154942</v>
      </c>
      <c r="N711" s="6">
        <f>L711*0.2</f>
        <v>0.013549295774647908</v>
      </c>
      <c r="O711" s="6">
        <f>-(F711+G711)</f>
        <v>-107.8545205479452</v>
      </c>
      <c r="P711" s="6">
        <f>-(F711+J711-M711)</f>
        <v>-107.6904871695929</v>
      </c>
      <c r="Q711" s="6">
        <f>-(F711+K711-N711)</f>
        <v>-107.59206714258151</v>
      </c>
      <c r="T711" s="4">
        <v>99.61</v>
      </c>
      <c r="U711" s="1">
        <v>39552</v>
      </c>
      <c r="V711" s="1">
        <v>42108</v>
      </c>
      <c r="W711" s="9">
        <f>V711-U711</f>
        <v>2556</v>
      </c>
      <c r="X711" s="9">
        <f>A711-U711</f>
        <v>444</v>
      </c>
    </row>
    <row r="712" spans="1:17" ht="11.25">
      <c r="A712" s="1">
        <v>40282</v>
      </c>
      <c r="B712" s="84" t="s">
        <v>211</v>
      </c>
      <c r="C712" t="s">
        <v>12</v>
      </c>
      <c r="D712" s="1">
        <f>D711</f>
        <v>39917</v>
      </c>
      <c r="E712" s="3">
        <v>5.75</v>
      </c>
      <c r="G712" s="8">
        <f t="shared" si="350"/>
        <v>5.75</v>
      </c>
      <c r="H712" s="6">
        <f t="shared" si="351"/>
        <v>0.71875</v>
      </c>
      <c r="I712" s="6">
        <f t="shared" si="352"/>
        <v>1.1500000000000001</v>
      </c>
      <c r="J712" s="6">
        <f t="shared" si="353"/>
        <v>5.03125</v>
      </c>
      <c r="K712" s="6">
        <f t="shared" si="354"/>
        <v>4.6</v>
      </c>
      <c r="O712" s="6">
        <f aca="true" t="shared" si="355" ref="O712:O718">F712+G712</f>
        <v>5.75</v>
      </c>
      <c r="P712" s="6">
        <f aca="true" t="shared" si="356" ref="P712:P718">F712+J712-M712</f>
        <v>5.03125</v>
      </c>
      <c r="Q712" s="6">
        <f aca="true" t="shared" si="357" ref="Q712:Q718">F712+K712-N712</f>
        <v>4.6</v>
      </c>
    </row>
    <row r="713" spans="1:17" ht="11.25">
      <c r="A713" s="1">
        <v>40647</v>
      </c>
      <c r="B713" s="84" t="s">
        <v>211</v>
      </c>
      <c r="C713" t="s">
        <v>12</v>
      </c>
      <c r="D713" s="1">
        <f>A712</f>
        <v>40282</v>
      </c>
      <c r="E713" s="3">
        <v>5.75</v>
      </c>
      <c r="G713" s="8">
        <f t="shared" si="350"/>
        <v>5.75</v>
      </c>
      <c r="H713" s="6">
        <f t="shared" si="351"/>
        <v>0.71875</v>
      </c>
      <c r="I713" s="6">
        <f t="shared" si="352"/>
        <v>1.1500000000000001</v>
      </c>
      <c r="J713" s="6">
        <f t="shared" si="353"/>
        <v>5.03125</v>
      </c>
      <c r="K713" s="6">
        <f t="shared" si="354"/>
        <v>4.6</v>
      </c>
      <c r="O713" s="6">
        <f t="shared" si="355"/>
        <v>5.75</v>
      </c>
      <c r="P713" s="6">
        <f t="shared" si="356"/>
        <v>5.03125</v>
      </c>
      <c r="Q713" s="6">
        <f t="shared" si="357"/>
        <v>4.6</v>
      </c>
    </row>
    <row r="714" spans="1:17" ht="11.25">
      <c r="A714" s="1">
        <v>41013</v>
      </c>
      <c r="B714" s="84" t="s">
        <v>211</v>
      </c>
      <c r="C714" t="s">
        <v>12</v>
      </c>
      <c r="D714" s="1">
        <f>A713</f>
        <v>40647</v>
      </c>
      <c r="E714" s="3">
        <v>5.75</v>
      </c>
      <c r="G714" s="8">
        <f t="shared" si="350"/>
        <v>5.75</v>
      </c>
      <c r="H714" s="6">
        <f t="shared" si="351"/>
        <v>0.71875</v>
      </c>
      <c r="I714" s="6">
        <f t="shared" si="352"/>
        <v>1.1500000000000001</v>
      </c>
      <c r="J714" s="6">
        <f t="shared" si="353"/>
        <v>5.03125</v>
      </c>
      <c r="K714" s="6">
        <f t="shared" si="354"/>
        <v>4.6</v>
      </c>
      <c r="O714" s="6">
        <f t="shared" si="355"/>
        <v>5.75</v>
      </c>
      <c r="P714" s="6">
        <f t="shared" si="356"/>
        <v>5.03125</v>
      </c>
      <c r="Q714" s="6">
        <f t="shared" si="357"/>
        <v>4.6</v>
      </c>
    </row>
    <row r="715" spans="1:17" ht="11.25">
      <c r="A715" s="1">
        <v>41378</v>
      </c>
      <c r="B715" s="84" t="s">
        <v>211</v>
      </c>
      <c r="C715" t="s">
        <v>12</v>
      </c>
      <c r="D715" s="1">
        <f>A714</f>
        <v>41013</v>
      </c>
      <c r="E715" s="3">
        <v>5.75</v>
      </c>
      <c r="G715" s="8">
        <f t="shared" si="350"/>
        <v>5.75</v>
      </c>
      <c r="H715" s="6">
        <f t="shared" si="351"/>
        <v>0.71875</v>
      </c>
      <c r="I715" s="6">
        <f t="shared" si="352"/>
        <v>1.1500000000000001</v>
      </c>
      <c r="J715" s="6">
        <f t="shared" si="353"/>
        <v>5.03125</v>
      </c>
      <c r="K715" s="6">
        <f t="shared" si="354"/>
        <v>4.6</v>
      </c>
      <c r="O715" s="6">
        <f t="shared" si="355"/>
        <v>5.75</v>
      </c>
      <c r="P715" s="6">
        <f t="shared" si="356"/>
        <v>5.03125</v>
      </c>
      <c r="Q715" s="6">
        <f t="shared" si="357"/>
        <v>4.6</v>
      </c>
    </row>
    <row r="716" spans="1:17" ht="11.25">
      <c r="A716" s="1">
        <v>41743</v>
      </c>
      <c r="B716" s="84" t="s">
        <v>211</v>
      </c>
      <c r="C716" t="s">
        <v>12</v>
      </c>
      <c r="D716" s="1">
        <f>A715</f>
        <v>41378</v>
      </c>
      <c r="E716" s="3">
        <v>5.75</v>
      </c>
      <c r="G716" s="8">
        <f t="shared" si="350"/>
        <v>5.75</v>
      </c>
      <c r="H716" s="6">
        <f t="shared" si="351"/>
        <v>0.71875</v>
      </c>
      <c r="I716" s="6">
        <f t="shared" si="352"/>
        <v>1.1500000000000001</v>
      </c>
      <c r="J716" s="6">
        <f t="shared" si="353"/>
        <v>5.03125</v>
      </c>
      <c r="K716" s="6">
        <f t="shared" si="354"/>
        <v>4.6</v>
      </c>
      <c r="O716" s="6">
        <f t="shared" si="355"/>
        <v>5.75</v>
      </c>
      <c r="P716" s="6">
        <f t="shared" si="356"/>
        <v>5.03125</v>
      </c>
      <c r="Q716" s="6">
        <f t="shared" si="357"/>
        <v>4.6</v>
      </c>
    </row>
    <row r="717" spans="1:17" ht="11.25">
      <c r="A717" s="1">
        <v>42108</v>
      </c>
      <c r="B717" s="84" t="s">
        <v>211</v>
      </c>
      <c r="C717" t="s">
        <v>12</v>
      </c>
      <c r="D717" s="1">
        <f>A716</f>
        <v>41743</v>
      </c>
      <c r="E717" s="3">
        <v>5.75</v>
      </c>
      <c r="G717" s="8">
        <f t="shared" si="350"/>
        <v>5.75</v>
      </c>
      <c r="H717" s="6">
        <f t="shared" si="351"/>
        <v>0.71875</v>
      </c>
      <c r="I717" s="6">
        <f t="shared" si="352"/>
        <v>1.1500000000000001</v>
      </c>
      <c r="J717" s="6">
        <f t="shared" si="353"/>
        <v>5.03125</v>
      </c>
      <c r="K717" s="6">
        <f t="shared" si="354"/>
        <v>4.6</v>
      </c>
      <c r="O717" s="6">
        <f t="shared" si="355"/>
        <v>5.75</v>
      </c>
      <c r="P717" s="6">
        <f t="shared" si="356"/>
        <v>5.03125</v>
      </c>
      <c r="Q717" s="6">
        <f t="shared" si="357"/>
        <v>4.6</v>
      </c>
    </row>
    <row r="718" spans="1:24" ht="11.25">
      <c r="A718" s="1">
        <v>42108</v>
      </c>
      <c r="B718" s="84" t="s">
        <v>211</v>
      </c>
      <c r="C718" s="82" t="s">
        <v>13</v>
      </c>
      <c r="F718" s="4">
        <v>100</v>
      </c>
      <c r="G718" s="8">
        <f t="shared" si="350"/>
        <v>0</v>
      </c>
      <c r="H718" s="6">
        <f t="shared" si="351"/>
        <v>0</v>
      </c>
      <c r="I718" s="6">
        <f t="shared" si="352"/>
        <v>0</v>
      </c>
      <c r="J718" s="6">
        <f t="shared" si="353"/>
        <v>0</v>
      </c>
      <c r="K718" s="6">
        <f t="shared" si="354"/>
        <v>0</v>
      </c>
      <c r="L718" s="6">
        <f>(100-T718)*X718/W718</f>
        <v>0.39000000000000057</v>
      </c>
      <c r="M718" s="6">
        <f>L718*0.125</f>
        <v>0.04875000000000007</v>
      </c>
      <c r="N718" s="6">
        <f>L718*0.2</f>
        <v>0.07800000000000012</v>
      </c>
      <c r="O718" s="6">
        <f t="shared" si="355"/>
        <v>100</v>
      </c>
      <c r="P718" s="6">
        <f t="shared" si="356"/>
        <v>99.95125</v>
      </c>
      <c r="Q718" s="6">
        <f t="shared" si="357"/>
        <v>99.922</v>
      </c>
      <c r="T718" s="4">
        <f>T711</f>
        <v>99.61</v>
      </c>
      <c r="U718" s="1">
        <f>U711</f>
        <v>39552</v>
      </c>
      <c r="V718" s="1">
        <f>V711</f>
        <v>42108</v>
      </c>
      <c r="W718" s="9">
        <f>V718-U718</f>
        <v>2556</v>
      </c>
      <c r="X718" s="9">
        <f>A718-U718</f>
        <v>2556</v>
      </c>
    </row>
    <row r="719" ht="12" thickBot="1">
      <c r="B719" s="84"/>
    </row>
    <row r="720" spans="15:18" ht="12" thickBot="1">
      <c r="O720" s="18">
        <f>_XLL.TIR.X(O711:O718,A711:A718,1)*100</f>
        <v>4.423235729336739</v>
      </c>
      <c r="P720" s="19">
        <f>_XLL.TIR.X(P711:P718,$A$711:$A$718,1)*100</f>
        <v>3.7285860627889633</v>
      </c>
      <c r="Q720" s="19">
        <f>_XLL.TIR.X(Q711:Q718,$A$711:$A$718,1)*100</f>
        <v>3.3114206045866013</v>
      </c>
      <c r="R720" s="20">
        <f>_XLL.DURATA.M(A711,A718,E717/100,O720/100,1,1)</f>
        <v>4.838877609702062</v>
      </c>
    </row>
    <row r="722" spans="1:24" ht="11.25">
      <c r="A722" s="1">
        <f>Rendimenti!C5</f>
        <v>39996</v>
      </c>
      <c r="B722" s="84" t="s">
        <v>213</v>
      </c>
      <c r="C722" t="s">
        <v>11</v>
      </c>
      <c r="D722" s="1">
        <v>39833</v>
      </c>
      <c r="E722" s="3">
        <v>6</v>
      </c>
      <c r="F722" s="4">
        <f>Rendimenti!D75</f>
        <v>106.83</v>
      </c>
      <c r="G722" s="8">
        <f aca="true" t="shared" si="358" ref="G722:G731">E722*_XLL.FRAZIONE.ANNO(D722,A722,1)</f>
        <v>2.6794520547945204</v>
      </c>
      <c r="H722" s="6">
        <f aca="true" t="shared" si="359" ref="H722:H731">G722*0.125</f>
        <v>0.33493150684931505</v>
      </c>
      <c r="I722" s="6">
        <f aca="true" t="shared" si="360" ref="I722:I731">G722*0.2</f>
        <v>0.5358904109589041</v>
      </c>
      <c r="J722" s="6">
        <f aca="true" t="shared" si="361" ref="J722:J731">G722-H722</f>
        <v>2.3445205479452054</v>
      </c>
      <c r="K722" s="6">
        <f aca="true" t="shared" si="362" ref="K722:K731">G722-I722</f>
        <v>2.1435616438356164</v>
      </c>
      <c r="L722" s="6">
        <f>(100-T722)*X722/W722</f>
        <v>0.01059890485968502</v>
      </c>
      <c r="M722" s="6">
        <f>L722*0.125</f>
        <v>0.0013248631074606275</v>
      </c>
      <c r="N722" s="6">
        <f>L722*0.2</f>
        <v>0.0021197809719370043</v>
      </c>
      <c r="O722" s="6">
        <f>-(F722+G722)</f>
        <v>-109.50945205479452</v>
      </c>
      <c r="P722" s="6">
        <f>-(F722+J722-M722)</f>
        <v>-109.17319568483775</v>
      </c>
      <c r="Q722" s="6">
        <f>-(F722+K722-N722)</f>
        <v>-108.97144186286367</v>
      </c>
      <c r="T722" s="4">
        <v>99.81</v>
      </c>
      <c r="U722" s="1">
        <v>39833</v>
      </c>
      <c r="V722" s="1">
        <v>42755</v>
      </c>
      <c r="W722" s="9">
        <f>V722-U722</f>
        <v>2922</v>
      </c>
      <c r="X722" s="9">
        <f>A722-U722</f>
        <v>163</v>
      </c>
    </row>
    <row r="723" spans="1:17" ht="11.25">
      <c r="A723" s="1">
        <v>40198</v>
      </c>
      <c r="B723" s="84" t="s">
        <v>213</v>
      </c>
      <c r="C723" t="s">
        <v>12</v>
      </c>
      <c r="D723" s="1">
        <f>D722</f>
        <v>39833</v>
      </c>
      <c r="E723" s="3">
        <v>6</v>
      </c>
      <c r="G723" s="8">
        <f t="shared" si="358"/>
        <v>6</v>
      </c>
      <c r="H723" s="6">
        <f t="shared" si="359"/>
        <v>0.75</v>
      </c>
      <c r="I723" s="6">
        <f t="shared" si="360"/>
        <v>1.2000000000000002</v>
      </c>
      <c r="J723" s="6">
        <f t="shared" si="361"/>
        <v>5.25</v>
      </c>
      <c r="K723" s="6">
        <f t="shared" si="362"/>
        <v>4.8</v>
      </c>
      <c r="O723" s="6">
        <f aca="true" t="shared" si="363" ref="O723:O731">F723+G723</f>
        <v>6</v>
      </c>
      <c r="P723" s="6">
        <f aca="true" t="shared" si="364" ref="P723:P731">F723+J723-M723</f>
        <v>5.25</v>
      </c>
      <c r="Q723" s="6">
        <f aca="true" t="shared" si="365" ref="Q723:Q731">F723+K723-N723</f>
        <v>4.8</v>
      </c>
    </row>
    <row r="724" spans="1:17" ht="11.25">
      <c r="A724" s="1">
        <v>40563</v>
      </c>
      <c r="B724" s="84" t="s">
        <v>213</v>
      </c>
      <c r="C724" t="s">
        <v>12</v>
      </c>
      <c r="D724" s="1">
        <f>A723</f>
        <v>40198</v>
      </c>
      <c r="E724" s="3">
        <v>6</v>
      </c>
      <c r="G724" s="8">
        <f t="shared" si="358"/>
        <v>6</v>
      </c>
      <c r="H724" s="6">
        <f t="shared" si="359"/>
        <v>0.75</v>
      </c>
      <c r="I724" s="6">
        <f t="shared" si="360"/>
        <v>1.2000000000000002</v>
      </c>
      <c r="J724" s="6">
        <f t="shared" si="361"/>
        <v>5.25</v>
      </c>
      <c r="K724" s="6">
        <f t="shared" si="362"/>
        <v>4.8</v>
      </c>
      <c r="O724" s="6">
        <f t="shared" si="363"/>
        <v>6</v>
      </c>
      <c r="P724" s="6">
        <f t="shared" si="364"/>
        <v>5.25</v>
      </c>
      <c r="Q724" s="6">
        <f t="shared" si="365"/>
        <v>4.8</v>
      </c>
    </row>
    <row r="725" spans="1:17" ht="11.25">
      <c r="A725" s="1">
        <v>40928</v>
      </c>
      <c r="B725" s="84" t="s">
        <v>213</v>
      </c>
      <c r="C725" t="s">
        <v>12</v>
      </c>
      <c r="D725" s="1">
        <f aca="true" t="shared" si="366" ref="D725:D730">A724</f>
        <v>40563</v>
      </c>
      <c r="E725" s="3">
        <v>6</v>
      </c>
      <c r="G725" s="8">
        <f t="shared" si="358"/>
        <v>6</v>
      </c>
      <c r="H725" s="6">
        <f t="shared" si="359"/>
        <v>0.75</v>
      </c>
      <c r="I725" s="6">
        <f t="shared" si="360"/>
        <v>1.2000000000000002</v>
      </c>
      <c r="J725" s="6">
        <f t="shared" si="361"/>
        <v>5.25</v>
      </c>
      <c r="K725" s="6">
        <f t="shared" si="362"/>
        <v>4.8</v>
      </c>
      <c r="O725" s="6">
        <f t="shared" si="363"/>
        <v>6</v>
      </c>
      <c r="P725" s="6">
        <f t="shared" si="364"/>
        <v>5.25</v>
      </c>
      <c r="Q725" s="6">
        <f t="shared" si="365"/>
        <v>4.8</v>
      </c>
    </row>
    <row r="726" spans="1:17" ht="11.25">
      <c r="A726" s="1">
        <v>41294</v>
      </c>
      <c r="B726" s="84" t="s">
        <v>213</v>
      </c>
      <c r="C726" t="s">
        <v>12</v>
      </c>
      <c r="D726" s="1">
        <f t="shared" si="366"/>
        <v>40928</v>
      </c>
      <c r="E726" s="3">
        <v>6</v>
      </c>
      <c r="G726" s="8">
        <f t="shared" si="358"/>
        <v>6</v>
      </c>
      <c r="H726" s="6">
        <f t="shared" si="359"/>
        <v>0.75</v>
      </c>
      <c r="I726" s="6">
        <f t="shared" si="360"/>
        <v>1.2000000000000002</v>
      </c>
      <c r="J726" s="6">
        <f t="shared" si="361"/>
        <v>5.25</v>
      </c>
      <c r="K726" s="6">
        <f t="shared" si="362"/>
        <v>4.8</v>
      </c>
      <c r="O726" s="6">
        <f t="shared" si="363"/>
        <v>6</v>
      </c>
      <c r="P726" s="6">
        <f t="shared" si="364"/>
        <v>5.25</v>
      </c>
      <c r="Q726" s="6">
        <f t="shared" si="365"/>
        <v>4.8</v>
      </c>
    </row>
    <row r="727" spans="1:17" ht="11.25">
      <c r="A727" s="1">
        <v>41659</v>
      </c>
      <c r="B727" s="84" t="s">
        <v>213</v>
      </c>
      <c r="C727" t="s">
        <v>12</v>
      </c>
      <c r="D727" s="1">
        <f t="shared" si="366"/>
        <v>41294</v>
      </c>
      <c r="E727" s="3">
        <v>6</v>
      </c>
      <c r="G727" s="8">
        <f t="shared" si="358"/>
        <v>6</v>
      </c>
      <c r="H727" s="6">
        <f t="shared" si="359"/>
        <v>0.75</v>
      </c>
      <c r="I727" s="6">
        <f t="shared" si="360"/>
        <v>1.2000000000000002</v>
      </c>
      <c r="J727" s="6">
        <f t="shared" si="361"/>
        <v>5.25</v>
      </c>
      <c r="K727" s="6">
        <f t="shared" si="362"/>
        <v>4.8</v>
      </c>
      <c r="O727" s="6">
        <f t="shared" si="363"/>
        <v>6</v>
      </c>
      <c r="P727" s="6">
        <f t="shared" si="364"/>
        <v>5.25</v>
      </c>
      <c r="Q727" s="6">
        <f t="shared" si="365"/>
        <v>4.8</v>
      </c>
    </row>
    <row r="728" spans="1:17" ht="11.25">
      <c r="A728" s="1">
        <v>42024</v>
      </c>
      <c r="B728" s="84" t="s">
        <v>213</v>
      </c>
      <c r="C728" t="s">
        <v>12</v>
      </c>
      <c r="D728" s="1">
        <f t="shared" si="366"/>
        <v>41659</v>
      </c>
      <c r="E728" s="3">
        <v>6</v>
      </c>
      <c r="G728" s="8">
        <f t="shared" si="358"/>
        <v>6</v>
      </c>
      <c r="H728" s="6">
        <f t="shared" si="359"/>
        <v>0.75</v>
      </c>
      <c r="I728" s="6">
        <f t="shared" si="360"/>
        <v>1.2000000000000002</v>
      </c>
      <c r="J728" s="6">
        <f t="shared" si="361"/>
        <v>5.25</v>
      </c>
      <c r="K728" s="6">
        <f t="shared" si="362"/>
        <v>4.8</v>
      </c>
      <c r="O728" s="6">
        <f t="shared" si="363"/>
        <v>6</v>
      </c>
      <c r="P728" s="6">
        <f t="shared" si="364"/>
        <v>5.25</v>
      </c>
      <c r="Q728" s="6">
        <f t="shared" si="365"/>
        <v>4.8</v>
      </c>
    </row>
    <row r="729" spans="1:17" ht="11.25">
      <c r="A729" s="1">
        <v>42389</v>
      </c>
      <c r="B729" s="84" t="s">
        <v>213</v>
      </c>
      <c r="C729" t="s">
        <v>12</v>
      </c>
      <c r="D729" s="1">
        <f t="shared" si="366"/>
        <v>42024</v>
      </c>
      <c r="E729" s="3">
        <v>6</v>
      </c>
      <c r="G729" s="8">
        <f t="shared" si="358"/>
        <v>6</v>
      </c>
      <c r="H729" s="6">
        <f t="shared" si="359"/>
        <v>0.75</v>
      </c>
      <c r="I729" s="6">
        <f t="shared" si="360"/>
        <v>1.2000000000000002</v>
      </c>
      <c r="J729" s="6">
        <f t="shared" si="361"/>
        <v>5.25</v>
      </c>
      <c r="K729" s="6">
        <f t="shared" si="362"/>
        <v>4.8</v>
      </c>
      <c r="O729" s="6">
        <f t="shared" si="363"/>
        <v>6</v>
      </c>
      <c r="P729" s="6">
        <f t="shared" si="364"/>
        <v>5.25</v>
      </c>
      <c r="Q729" s="6">
        <f t="shared" si="365"/>
        <v>4.8</v>
      </c>
    </row>
    <row r="730" spans="1:17" ht="11.25">
      <c r="A730" s="1">
        <v>42755</v>
      </c>
      <c r="B730" s="84" t="s">
        <v>213</v>
      </c>
      <c r="C730" t="s">
        <v>12</v>
      </c>
      <c r="D730" s="1">
        <f t="shared" si="366"/>
        <v>42389</v>
      </c>
      <c r="E730" s="3">
        <v>6</v>
      </c>
      <c r="G730" s="8">
        <f t="shared" si="358"/>
        <v>6</v>
      </c>
      <c r="H730" s="6">
        <f t="shared" si="359"/>
        <v>0.75</v>
      </c>
      <c r="I730" s="6">
        <f t="shared" si="360"/>
        <v>1.2000000000000002</v>
      </c>
      <c r="J730" s="6">
        <f t="shared" si="361"/>
        <v>5.25</v>
      </c>
      <c r="K730" s="6">
        <f t="shared" si="362"/>
        <v>4.8</v>
      </c>
      <c r="O730" s="6">
        <f t="shared" si="363"/>
        <v>6</v>
      </c>
      <c r="P730" s="6">
        <f t="shared" si="364"/>
        <v>5.25</v>
      </c>
      <c r="Q730" s="6">
        <f t="shared" si="365"/>
        <v>4.8</v>
      </c>
    </row>
    <row r="731" spans="1:24" ht="11.25">
      <c r="A731" s="1">
        <v>42755</v>
      </c>
      <c r="B731" s="84" t="s">
        <v>213</v>
      </c>
      <c r="C731" s="82" t="s">
        <v>13</v>
      </c>
      <c r="D731" s="1"/>
      <c r="F731" s="4">
        <v>100</v>
      </c>
      <c r="G731" s="8">
        <f t="shared" si="358"/>
        <v>0</v>
      </c>
      <c r="H731" s="6">
        <f t="shared" si="359"/>
        <v>0</v>
      </c>
      <c r="I731" s="6">
        <f t="shared" si="360"/>
        <v>0</v>
      </c>
      <c r="J731" s="6">
        <f t="shared" si="361"/>
        <v>0</v>
      </c>
      <c r="K731" s="6">
        <f t="shared" si="362"/>
        <v>0</v>
      </c>
      <c r="L731" s="6">
        <f>(100-T731)*X731/W731</f>
        <v>0.18999999999999773</v>
      </c>
      <c r="M731" s="6">
        <f>L731*0.125</f>
        <v>0.023749999999999716</v>
      </c>
      <c r="N731" s="6">
        <f>L731*0.2</f>
        <v>0.03799999999999955</v>
      </c>
      <c r="O731" s="6">
        <f t="shared" si="363"/>
        <v>100</v>
      </c>
      <c r="P731" s="6">
        <f t="shared" si="364"/>
        <v>99.97625</v>
      </c>
      <c r="Q731" s="6">
        <f t="shared" si="365"/>
        <v>99.962</v>
      </c>
      <c r="T731" s="4">
        <f>T722</f>
        <v>99.81</v>
      </c>
      <c r="U731" s="1">
        <f>U722</f>
        <v>39833</v>
      </c>
      <c r="V731" s="1">
        <f>V722</f>
        <v>42755</v>
      </c>
      <c r="W731" s="9">
        <f>V731-U731</f>
        <v>2922</v>
      </c>
      <c r="X731" s="9">
        <f>A731-U731</f>
        <v>2922</v>
      </c>
    </row>
    <row r="732" ht="12" thickBot="1">
      <c r="B732" s="84"/>
    </row>
    <row r="733" spans="2:18" ht="12" thickBot="1">
      <c r="B733" s="84"/>
      <c r="O733" s="18">
        <f>_XLL.TIR.X(O722:O731,A722:A731,1)*100</f>
        <v>4.887702688574791</v>
      </c>
      <c r="P733" s="19">
        <f>_XLL.TIR.X(P722:P731,$A$722:$A$731,1)*100</f>
        <v>4.167722538113594</v>
      </c>
      <c r="Q733" s="19">
        <f>_XLL.TIR.X(Q722:Q731,$A$722:$A$731,1)*100</f>
        <v>3.735358640551567</v>
      </c>
      <c r="R733" s="20">
        <f>_XLL.DURATA.M(A722,A731,E730/100,O733/100,1,1)</f>
        <v>5.902504774174901</v>
      </c>
    </row>
    <row r="734" ht="11.25">
      <c r="B734" s="84"/>
    </row>
    <row r="735" spans="1:24" ht="11.25">
      <c r="A735" s="1">
        <f>Rendimenti!C5</f>
        <v>39996</v>
      </c>
      <c r="B735" s="84" t="s">
        <v>215</v>
      </c>
      <c r="C735" t="s">
        <v>11</v>
      </c>
      <c r="D735" s="1">
        <v>39901</v>
      </c>
      <c r="E735" s="3">
        <v>6.625</v>
      </c>
      <c r="F735" s="4">
        <f>Rendimenti!D76</f>
        <v>111.06</v>
      </c>
      <c r="G735" s="8">
        <f aca="true" t="shared" si="367" ref="G735:G745">E735*_XLL.FRAZIONE.ANNO(D735,A735,1)</f>
        <v>1.7243150684931505</v>
      </c>
      <c r="H735" s="6">
        <f aca="true" t="shared" si="368" ref="H735:H745">G735*0.125</f>
        <v>0.21553938356164382</v>
      </c>
      <c r="I735" s="6">
        <f aca="true" t="shared" si="369" ref="I735:I745">G735*0.2</f>
        <v>0.34486301369863015</v>
      </c>
      <c r="J735" s="6">
        <f aca="true" t="shared" si="370" ref="J735:J745">G735-H735</f>
        <v>1.5087756849315066</v>
      </c>
      <c r="K735" s="6">
        <f aca="true" t="shared" si="371" ref="K735:K745">G735-I735</f>
        <v>1.3794520547945204</v>
      </c>
      <c r="L735" s="6">
        <f>(100-T735)*X735/W735</f>
        <v>0.4170927684441198</v>
      </c>
      <c r="M735" s="6">
        <f>L735*0.125</f>
        <v>0.052136596055514975</v>
      </c>
      <c r="N735" s="6">
        <f>L735*0.2</f>
        <v>0.08341855368882396</v>
      </c>
      <c r="O735" s="6">
        <f>-(F735+G735)</f>
        <v>-112.78431506849316</v>
      </c>
      <c r="P735" s="6">
        <f>-(F735+J735-M735)</f>
        <v>-112.51663908887599</v>
      </c>
      <c r="Q735" s="6">
        <f>-(F735+K735-N735)</f>
        <v>-112.3560335011057</v>
      </c>
      <c r="T735" s="4">
        <v>99</v>
      </c>
      <c r="U735" s="1">
        <v>37712</v>
      </c>
      <c r="V735" s="104">
        <v>43188</v>
      </c>
      <c r="W735" s="9">
        <f>V735-U735</f>
        <v>5476</v>
      </c>
      <c r="X735" s="9">
        <f>A735-U735</f>
        <v>2284</v>
      </c>
    </row>
    <row r="736" spans="1:17" ht="11.25">
      <c r="A736" s="1">
        <v>40266</v>
      </c>
      <c r="B736" s="84" t="s">
        <v>215</v>
      </c>
      <c r="C736" t="s">
        <v>12</v>
      </c>
      <c r="D736" s="1">
        <f>D735</f>
        <v>39901</v>
      </c>
      <c r="E736" s="3">
        <v>6.625</v>
      </c>
      <c r="G736" s="8">
        <f t="shared" si="367"/>
        <v>6.625</v>
      </c>
      <c r="H736" s="6">
        <f t="shared" si="368"/>
        <v>0.828125</v>
      </c>
      <c r="I736" s="6">
        <f t="shared" si="369"/>
        <v>1.3250000000000002</v>
      </c>
      <c r="J736" s="6">
        <f t="shared" si="370"/>
        <v>5.796875</v>
      </c>
      <c r="K736" s="6">
        <f t="shared" si="371"/>
        <v>5.3</v>
      </c>
      <c r="O736" s="6">
        <f aca="true" t="shared" si="372" ref="O736:O745">F736+G736</f>
        <v>6.625</v>
      </c>
      <c r="P736" s="6">
        <f aca="true" t="shared" si="373" ref="P736:P745">F736+J736-M736</f>
        <v>5.796875</v>
      </c>
      <c r="Q736" s="6">
        <f aca="true" t="shared" si="374" ref="Q736:Q745">F736+K736-N736</f>
        <v>5.3</v>
      </c>
    </row>
    <row r="737" spans="1:17" ht="11.25">
      <c r="A737" s="1">
        <f>A736+365</f>
        <v>40631</v>
      </c>
      <c r="B737" s="84" t="s">
        <v>215</v>
      </c>
      <c r="C737" t="s">
        <v>12</v>
      </c>
      <c r="D737" s="1">
        <f>A736</f>
        <v>40266</v>
      </c>
      <c r="E737" s="3">
        <v>6.625</v>
      </c>
      <c r="G737" s="8">
        <f t="shared" si="367"/>
        <v>6.625</v>
      </c>
      <c r="H737" s="6">
        <f t="shared" si="368"/>
        <v>0.828125</v>
      </c>
      <c r="I737" s="6">
        <f t="shared" si="369"/>
        <v>1.3250000000000002</v>
      </c>
      <c r="J737" s="6">
        <f t="shared" si="370"/>
        <v>5.796875</v>
      </c>
      <c r="K737" s="6">
        <f t="shared" si="371"/>
        <v>5.3</v>
      </c>
      <c r="O737" s="6">
        <f t="shared" si="372"/>
        <v>6.625</v>
      </c>
      <c r="P737" s="6">
        <f t="shared" si="373"/>
        <v>5.796875</v>
      </c>
      <c r="Q737" s="6">
        <f t="shared" si="374"/>
        <v>5.3</v>
      </c>
    </row>
    <row r="738" spans="1:17" ht="11.25">
      <c r="A738" s="1">
        <f>A737+366</f>
        <v>40997</v>
      </c>
      <c r="B738" s="84" t="s">
        <v>215</v>
      </c>
      <c r="C738" t="s">
        <v>12</v>
      </c>
      <c r="D738" s="1">
        <f aca="true" t="shared" si="375" ref="D738:D743">A737</f>
        <v>40631</v>
      </c>
      <c r="E738" s="3">
        <v>6.625</v>
      </c>
      <c r="G738" s="8">
        <f t="shared" si="367"/>
        <v>6.625</v>
      </c>
      <c r="H738" s="6">
        <f t="shared" si="368"/>
        <v>0.828125</v>
      </c>
      <c r="I738" s="6">
        <f t="shared" si="369"/>
        <v>1.3250000000000002</v>
      </c>
      <c r="J738" s="6">
        <f t="shared" si="370"/>
        <v>5.796875</v>
      </c>
      <c r="K738" s="6">
        <f t="shared" si="371"/>
        <v>5.3</v>
      </c>
      <c r="O738" s="6">
        <f t="shared" si="372"/>
        <v>6.625</v>
      </c>
      <c r="P738" s="6">
        <f t="shared" si="373"/>
        <v>5.796875</v>
      </c>
      <c r="Q738" s="6">
        <f t="shared" si="374"/>
        <v>5.3</v>
      </c>
    </row>
    <row r="739" spans="1:17" ht="11.25">
      <c r="A739" s="1">
        <f>A738+365</f>
        <v>41362</v>
      </c>
      <c r="B739" s="84" t="s">
        <v>215</v>
      </c>
      <c r="C739" t="s">
        <v>12</v>
      </c>
      <c r="D739" s="1">
        <f t="shared" si="375"/>
        <v>40997</v>
      </c>
      <c r="E739" s="3">
        <v>6.625</v>
      </c>
      <c r="G739" s="8">
        <f t="shared" si="367"/>
        <v>6.625</v>
      </c>
      <c r="H739" s="6">
        <f t="shared" si="368"/>
        <v>0.828125</v>
      </c>
      <c r="I739" s="6">
        <f t="shared" si="369"/>
        <v>1.3250000000000002</v>
      </c>
      <c r="J739" s="6">
        <f t="shared" si="370"/>
        <v>5.796875</v>
      </c>
      <c r="K739" s="6">
        <f t="shared" si="371"/>
        <v>5.3</v>
      </c>
      <c r="O739" s="6">
        <f t="shared" si="372"/>
        <v>6.625</v>
      </c>
      <c r="P739" s="6">
        <f t="shared" si="373"/>
        <v>5.796875</v>
      </c>
      <c r="Q739" s="6">
        <f t="shared" si="374"/>
        <v>5.3</v>
      </c>
    </row>
    <row r="740" spans="1:17" ht="11.25">
      <c r="A740" s="1">
        <f>A739+365</f>
        <v>41727</v>
      </c>
      <c r="B740" s="84" t="s">
        <v>215</v>
      </c>
      <c r="C740" t="s">
        <v>12</v>
      </c>
      <c r="D740" s="1">
        <f t="shared" si="375"/>
        <v>41362</v>
      </c>
      <c r="E740" s="3">
        <v>6.625</v>
      </c>
      <c r="G740" s="8">
        <f t="shared" si="367"/>
        <v>6.625</v>
      </c>
      <c r="H740" s="6">
        <f t="shared" si="368"/>
        <v>0.828125</v>
      </c>
      <c r="I740" s="6">
        <f t="shared" si="369"/>
        <v>1.3250000000000002</v>
      </c>
      <c r="J740" s="6">
        <f t="shared" si="370"/>
        <v>5.796875</v>
      </c>
      <c r="K740" s="6">
        <f t="shared" si="371"/>
        <v>5.3</v>
      </c>
      <c r="O740" s="6">
        <f t="shared" si="372"/>
        <v>6.625</v>
      </c>
      <c r="P740" s="6">
        <f t="shared" si="373"/>
        <v>5.796875</v>
      </c>
      <c r="Q740" s="6">
        <f t="shared" si="374"/>
        <v>5.3</v>
      </c>
    </row>
    <row r="741" spans="1:17" ht="11.25">
      <c r="A741" s="1">
        <f>A740+365</f>
        <v>42092</v>
      </c>
      <c r="B741" s="84" t="s">
        <v>215</v>
      </c>
      <c r="C741" t="s">
        <v>12</v>
      </c>
      <c r="D741" s="1">
        <f t="shared" si="375"/>
        <v>41727</v>
      </c>
      <c r="E741" s="3">
        <v>6.625</v>
      </c>
      <c r="G741" s="8">
        <f t="shared" si="367"/>
        <v>6.625</v>
      </c>
      <c r="H741" s="6">
        <f t="shared" si="368"/>
        <v>0.828125</v>
      </c>
      <c r="I741" s="6">
        <f t="shared" si="369"/>
        <v>1.3250000000000002</v>
      </c>
      <c r="J741" s="6">
        <f t="shared" si="370"/>
        <v>5.796875</v>
      </c>
      <c r="K741" s="6">
        <f t="shared" si="371"/>
        <v>5.3</v>
      </c>
      <c r="O741" s="6">
        <f t="shared" si="372"/>
        <v>6.625</v>
      </c>
      <c r="P741" s="6">
        <f t="shared" si="373"/>
        <v>5.796875</v>
      </c>
      <c r="Q741" s="6">
        <f t="shared" si="374"/>
        <v>5.3</v>
      </c>
    </row>
    <row r="742" spans="1:17" ht="11.25">
      <c r="A742" s="1">
        <f>A741+366</f>
        <v>42458</v>
      </c>
      <c r="B742" s="84" t="s">
        <v>215</v>
      </c>
      <c r="C742" t="s">
        <v>12</v>
      </c>
      <c r="D742" s="1">
        <f t="shared" si="375"/>
        <v>42092</v>
      </c>
      <c r="E742" s="3">
        <v>6.625</v>
      </c>
      <c r="G742" s="8">
        <f t="shared" si="367"/>
        <v>6.625</v>
      </c>
      <c r="H742" s="6">
        <f t="shared" si="368"/>
        <v>0.828125</v>
      </c>
      <c r="I742" s="6">
        <f t="shared" si="369"/>
        <v>1.3250000000000002</v>
      </c>
      <c r="J742" s="6">
        <f t="shared" si="370"/>
        <v>5.796875</v>
      </c>
      <c r="K742" s="6">
        <f t="shared" si="371"/>
        <v>5.3</v>
      </c>
      <c r="O742" s="6">
        <f t="shared" si="372"/>
        <v>6.625</v>
      </c>
      <c r="P742" s="6">
        <f t="shared" si="373"/>
        <v>5.796875</v>
      </c>
      <c r="Q742" s="6">
        <f t="shared" si="374"/>
        <v>5.3</v>
      </c>
    </row>
    <row r="743" spans="1:17" ht="11.25">
      <c r="A743" s="1">
        <f>A742+365</f>
        <v>42823</v>
      </c>
      <c r="B743" s="84" t="s">
        <v>215</v>
      </c>
      <c r="C743" t="s">
        <v>12</v>
      </c>
      <c r="D743" s="1">
        <f t="shared" si="375"/>
        <v>42458</v>
      </c>
      <c r="E743" s="3">
        <v>6.625</v>
      </c>
      <c r="G743" s="8">
        <f t="shared" si="367"/>
        <v>6.625</v>
      </c>
      <c r="H743" s="6">
        <f t="shared" si="368"/>
        <v>0.828125</v>
      </c>
      <c r="I743" s="6">
        <f t="shared" si="369"/>
        <v>1.3250000000000002</v>
      </c>
      <c r="J743" s="6">
        <f t="shared" si="370"/>
        <v>5.796875</v>
      </c>
      <c r="K743" s="6">
        <f t="shared" si="371"/>
        <v>5.3</v>
      </c>
      <c r="O743" s="6">
        <f t="shared" si="372"/>
        <v>6.625</v>
      </c>
      <c r="P743" s="6">
        <f t="shared" si="373"/>
        <v>5.796875</v>
      </c>
      <c r="Q743" s="6">
        <f t="shared" si="374"/>
        <v>5.3</v>
      </c>
    </row>
    <row r="744" spans="1:17" ht="11.25">
      <c r="A744" s="1">
        <f>A743+365</f>
        <v>43188</v>
      </c>
      <c r="B744" s="84" t="s">
        <v>215</v>
      </c>
      <c r="C744" t="s">
        <v>12</v>
      </c>
      <c r="D744" s="1">
        <f>A743</f>
        <v>42823</v>
      </c>
      <c r="E744" s="3">
        <v>6.625</v>
      </c>
      <c r="G744" s="8">
        <f>E744*_XLL.FRAZIONE.ANNO(D744,A744,1)</f>
        <v>6.625</v>
      </c>
      <c r="H744" s="6">
        <f>G744*0.125</f>
        <v>0.828125</v>
      </c>
      <c r="I744" s="6">
        <f>G744*0.2</f>
        <v>1.3250000000000002</v>
      </c>
      <c r="J744" s="6">
        <f>G744-H744</f>
        <v>5.796875</v>
      </c>
      <c r="K744" s="6">
        <f>G744-I744</f>
        <v>5.3</v>
      </c>
      <c r="O744" s="6">
        <f>F744+G744</f>
        <v>6.625</v>
      </c>
      <c r="P744" s="6">
        <f>F744+J744-M744</f>
        <v>5.796875</v>
      </c>
      <c r="Q744" s="6">
        <f>F744+K744-N744</f>
        <v>5.3</v>
      </c>
    </row>
    <row r="745" spans="1:24" ht="11.25">
      <c r="A745" s="1">
        <f>A744</f>
        <v>43188</v>
      </c>
      <c r="B745" s="84" t="s">
        <v>215</v>
      </c>
      <c r="C745" s="82" t="s">
        <v>13</v>
      </c>
      <c r="D745" s="1"/>
      <c r="F745" s="4">
        <v>100</v>
      </c>
      <c r="G745" s="8">
        <f t="shared" si="367"/>
        <v>0</v>
      </c>
      <c r="H745" s="6">
        <f t="shared" si="368"/>
        <v>0</v>
      </c>
      <c r="I745" s="6">
        <f t="shared" si="369"/>
        <v>0</v>
      </c>
      <c r="J745" s="6">
        <f t="shared" si="370"/>
        <v>0</v>
      </c>
      <c r="K745" s="6">
        <f t="shared" si="371"/>
        <v>0</v>
      </c>
      <c r="L745" s="6">
        <f>(100-T745)*X745/W745</f>
        <v>1</v>
      </c>
      <c r="M745" s="6">
        <f>L745*0.125</f>
        <v>0.125</v>
      </c>
      <c r="N745" s="6">
        <f>L745*0.2</f>
        <v>0.2</v>
      </c>
      <c r="O745" s="6">
        <f t="shared" si="372"/>
        <v>100</v>
      </c>
      <c r="P745" s="6">
        <f t="shared" si="373"/>
        <v>99.875</v>
      </c>
      <c r="Q745" s="6">
        <f t="shared" si="374"/>
        <v>99.8</v>
      </c>
      <c r="T745" s="4">
        <f>T735</f>
        <v>99</v>
      </c>
      <c r="U745" s="1">
        <f>U735</f>
        <v>37712</v>
      </c>
      <c r="V745" s="1">
        <f>V735</f>
        <v>43188</v>
      </c>
      <c r="W745" s="9">
        <f>V745-U745</f>
        <v>5476</v>
      </c>
      <c r="X745" s="9">
        <f>A745-U745</f>
        <v>5476</v>
      </c>
    </row>
    <row r="746" ht="12" thickBot="1">
      <c r="B746" s="84"/>
    </row>
    <row r="747" spans="2:18" ht="12" thickBot="1">
      <c r="B747" s="84"/>
      <c r="O747" s="18">
        <f>_XLL.TIR.X(O735:O745,A735:A745,1)*100</f>
        <v>5.0225283950567245</v>
      </c>
      <c r="P747" s="19">
        <f>_XLL.TIR.X(P735:P745,$A$735:$A$745,1)*100</f>
        <v>4.244813695549965</v>
      </c>
      <c r="Q747" s="19">
        <f>_XLL.TIR.X(Q735:Q745,$A$735:$A$745,1)*100</f>
        <v>3.777114674448967</v>
      </c>
      <c r="R747" s="20">
        <f>_XLL.DURATA.M(A735,A745,E743/100,O747/100,1,1)</f>
        <v>6.582153532473269</v>
      </c>
    </row>
    <row r="749" spans="1:24" ht="11.25">
      <c r="A749" s="1">
        <f>Rendimenti!C5</f>
        <v>39996</v>
      </c>
      <c r="B749" s="84" t="s">
        <v>217</v>
      </c>
      <c r="C749" t="s">
        <v>11</v>
      </c>
      <c r="D749" s="1">
        <v>39889</v>
      </c>
      <c r="E749" s="3">
        <v>5.851</v>
      </c>
      <c r="F749" s="4">
        <f>Rendimenti!D77</f>
        <v>94.1</v>
      </c>
      <c r="G749" s="8">
        <f aca="true" t="shared" si="376" ref="G749:G764">E749*_XLL.FRAZIONE.ANNO(D749,A749,1)</f>
        <v>1.7152246575342467</v>
      </c>
      <c r="H749" s="6">
        <f aca="true" t="shared" si="377" ref="H749:H764">G749*0.125</f>
        <v>0.21440308219178084</v>
      </c>
      <c r="I749" s="6">
        <f aca="true" t="shared" si="378" ref="I749:I764">G749*0.2</f>
        <v>0.34304493150684934</v>
      </c>
      <c r="J749" s="6">
        <f aca="true" t="shared" si="379" ref="J749:J764">G749-H749</f>
        <v>1.5008215753424659</v>
      </c>
      <c r="K749" s="6">
        <f aca="true" t="shared" si="380" ref="K749:K764">G749-I749</f>
        <v>1.3721797260273974</v>
      </c>
      <c r="L749" s="6">
        <f>(100-T749)*X749/W749</f>
        <v>0.017232566630157237</v>
      </c>
      <c r="M749" s="6">
        <f>L749*0.125</f>
        <v>0.0021540708287696546</v>
      </c>
      <c r="N749" s="6">
        <f>L749*0.2</f>
        <v>0.0034465133260314475</v>
      </c>
      <c r="O749" s="6">
        <f>-(F749+G749)</f>
        <v>-95.81522465753424</v>
      </c>
      <c r="P749" s="6">
        <f>-(F749+J749-M749)</f>
        <v>-95.5986675045137</v>
      </c>
      <c r="Q749" s="6">
        <f>-(F749+K749-N749)</f>
        <v>-95.46873321270137</v>
      </c>
      <c r="T749" s="4">
        <v>99.8</v>
      </c>
      <c r="U749" s="1">
        <v>39524</v>
      </c>
      <c r="V749" s="104">
        <v>45002</v>
      </c>
      <c r="W749" s="9">
        <f>V749-U749</f>
        <v>5478</v>
      </c>
      <c r="X749" s="9">
        <f>A749-U749</f>
        <v>472</v>
      </c>
    </row>
    <row r="750" spans="1:17" ht="11.25">
      <c r="A750" s="1">
        <v>40254</v>
      </c>
      <c r="B750" s="84" t="s">
        <v>217</v>
      </c>
      <c r="C750" t="s">
        <v>12</v>
      </c>
      <c r="D750" s="1">
        <f>D749</f>
        <v>39889</v>
      </c>
      <c r="E750" s="3">
        <v>5.851</v>
      </c>
      <c r="G750" s="8">
        <f t="shared" si="376"/>
        <v>5.851</v>
      </c>
      <c r="H750" s="6">
        <f t="shared" si="377"/>
        <v>0.731375</v>
      </c>
      <c r="I750" s="6">
        <f t="shared" si="378"/>
        <v>1.1702000000000001</v>
      </c>
      <c r="J750" s="6">
        <f t="shared" si="379"/>
        <v>5.119625</v>
      </c>
      <c r="K750" s="6">
        <f t="shared" si="380"/>
        <v>4.6808</v>
      </c>
      <c r="O750" s="6">
        <f aca="true" t="shared" si="381" ref="O750:O764">F750+G750</f>
        <v>5.851</v>
      </c>
      <c r="P750" s="6">
        <f aca="true" t="shared" si="382" ref="P750:P764">F750+J750-M750</f>
        <v>5.119625</v>
      </c>
      <c r="Q750" s="6">
        <f aca="true" t="shared" si="383" ref="Q750:Q764">F750+K750-N750</f>
        <v>4.6808</v>
      </c>
    </row>
    <row r="751" spans="1:17" ht="11.25">
      <c r="A751" s="1">
        <f>A750+365</f>
        <v>40619</v>
      </c>
      <c r="B751" s="84" t="s">
        <v>217</v>
      </c>
      <c r="C751" t="s">
        <v>12</v>
      </c>
      <c r="D751" s="1">
        <f>A750</f>
        <v>40254</v>
      </c>
      <c r="E751" s="3">
        <v>5.851</v>
      </c>
      <c r="G751" s="8">
        <f t="shared" si="376"/>
        <v>5.851</v>
      </c>
      <c r="H751" s="6">
        <f t="shared" si="377"/>
        <v>0.731375</v>
      </c>
      <c r="I751" s="6">
        <f t="shared" si="378"/>
        <v>1.1702000000000001</v>
      </c>
      <c r="J751" s="6">
        <f t="shared" si="379"/>
        <v>5.119625</v>
      </c>
      <c r="K751" s="6">
        <f t="shared" si="380"/>
        <v>4.6808</v>
      </c>
      <c r="O751" s="6">
        <f t="shared" si="381"/>
        <v>5.851</v>
      </c>
      <c r="P751" s="6">
        <f t="shared" si="382"/>
        <v>5.119625</v>
      </c>
      <c r="Q751" s="6">
        <f t="shared" si="383"/>
        <v>4.6808</v>
      </c>
    </row>
    <row r="752" spans="1:17" ht="11.25">
      <c r="A752" s="1">
        <f>A751+366</f>
        <v>40985</v>
      </c>
      <c r="B752" s="84" t="s">
        <v>217</v>
      </c>
      <c r="C752" t="s">
        <v>12</v>
      </c>
      <c r="D752" s="1">
        <f aca="true" t="shared" si="384" ref="D752:D757">A751</f>
        <v>40619</v>
      </c>
      <c r="E752" s="3">
        <v>5.851</v>
      </c>
      <c r="G752" s="8">
        <f t="shared" si="376"/>
        <v>5.851</v>
      </c>
      <c r="H752" s="6">
        <f t="shared" si="377"/>
        <v>0.731375</v>
      </c>
      <c r="I752" s="6">
        <f t="shared" si="378"/>
        <v>1.1702000000000001</v>
      </c>
      <c r="J752" s="6">
        <f t="shared" si="379"/>
        <v>5.119625</v>
      </c>
      <c r="K752" s="6">
        <f t="shared" si="380"/>
        <v>4.6808</v>
      </c>
      <c r="O752" s="6">
        <f t="shared" si="381"/>
        <v>5.851</v>
      </c>
      <c r="P752" s="6">
        <f t="shared" si="382"/>
        <v>5.119625</v>
      </c>
      <c r="Q752" s="6">
        <f t="shared" si="383"/>
        <v>4.6808</v>
      </c>
    </row>
    <row r="753" spans="1:17" ht="11.25">
      <c r="A753" s="1">
        <f>A752+365</f>
        <v>41350</v>
      </c>
      <c r="B753" s="84" t="s">
        <v>217</v>
      </c>
      <c r="C753" t="s">
        <v>12</v>
      </c>
      <c r="D753" s="1">
        <f t="shared" si="384"/>
        <v>40985</v>
      </c>
      <c r="E753" s="3">
        <v>5.851</v>
      </c>
      <c r="G753" s="8">
        <f t="shared" si="376"/>
        <v>5.851</v>
      </c>
      <c r="H753" s="6">
        <f t="shared" si="377"/>
        <v>0.731375</v>
      </c>
      <c r="I753" s="6">
        <f t="shared" si="378"/>
        <v>1.1702000000000001</v>
      </c>
      <c r="J753" s="6">
        <f t="shared" si="379"/>
        <v>5.119625</v>
      </c>
      <c r="K753" s="6">
        <f t="shared" si="380"/>
        <v>4.6808</v>
      </c>
      <c r="O753" s="6">
        <f t="shared" si="381"/>
        <v>5.851</v>
      </c>
      <c r="P753" s="6">
        <f t="shared" si="382"/>
        <v>5.119625</v>
      </c>
      <c r="Q753" s="6">
        <f t="shared" si="383"/>
        <v>4.6808</v>
      </c>
    </row>
    <row r="754" spans="1:17" ht="11.25">
      <c r="A754" s="1">
        <f>A753+365</f>
        <v>41715</v>
      </c>
      <c r="B754" s="84" t="s">
        <v>217</v>
      </c>
      <c r="C754" t="s">
        <v>12</v>
      </c>
      <c r="D754" s="1">
        <f t="shared" si="384"/>
        <v>41350</v>
      </c>
      <c r="E754" s="3">
        <v>5.851</v>
      </c>
      <c r="G754" s="8">
        <f t="shared" si="376"/>
        <v>5.851</v>
      </c>
      <c r="H754" s="6">
        <f t="shared" si="377"/>
        <v>0.731375</v>
      </c>
      <c r="I754" s="6">
        <f t="shared" si="378"/>
        <v>1.1702000000000001</v>
      </c>
      <c r="J754" s="6">
        <f t="shared" si="379"/>
        <v>5.119625</v>
      </c>
      <c r="K754" s="6">
        <f t="shared" si="380"/>
        <v>4.6808</v>
      </c>
      <c r="O754" s="6">
        <f t="shared" si="381"/>
        <v>5.851</v>
      </c>
      <c r="P754" s="6">
        <f t="shared" si="382"/>
        <v>5.119625</v>
      </c>
      <c r="Q754" s="6">
        <f t="shared" si="383"/>
        <v>4.6808</v>
      </c>
    </row>
    <row r="755" spans="1:17" ht="11.25">
      <c r="A755" s="1">
        <f>A754+365</f>
        <v>42080</v>
      </c>
      <c r="B755" s="84" t="s">
        <v>217</v>
      </c>
      <c r="C755" t="s">
        <v>12</v>
      </c>
      <c r="D755" s="1">
        <f t="shared" si="384"/>
        <v>41715</v>
      </c>
      <c r="E755" s="3">
        <v>5.851</v>
      </c>
      <c r="G755" s="8">
        <f t="shared" si="376"/>
        <v>5.851</v>
      </c>
      <c r="H755" s="6">
        <f t="shared" si="377"/>
        <v>0.731375</v>
      </c>
      <c r="I755" s="6">
        <f t="shared" si="378"/>
        <v>1.1702000000000001</v>
      </c>
      <c r="J755" s="6">
        <f t="shared" si="379"/>
        <v>5.119625</v>
      </c>
      <c r="K755" s="6">
        <f t="shared" si="380"/>
        <v>4.6808</v>
      </c>
      <c r="O755" s="6">
        <f t="shared" si="381"/>
        <v>5.851</v>
      </c>
      <c r="P755" s="6">
        <f t="shared" si="382"/>
        <v>5.119625</v>
      </c>
      <c r="Q755" s="6">
        <f t="shared" si="383"/>
        <v>4.6808</v>
      </c>
    </row>
    <row r="756" spans="1:17" ht="11.25">
      <c r="A756" s="1">
        <f>A755+366</f>
        <v>42446</v>
      </c>
      <c r="B756" s="84" t="s">
        <v>217</v>
      </c>
      <c r="C756" t="s">
        <v>12</v>
      </c>
      <c r="D756" s="1">
        <f t="shared" si="384"/>
        <v>42080</v>
      </c>
      <c r="E756" s="3">
        <v>5.851</v>
      </c>
      <c r="G756" s="8">
        <f t="shared" si="376"/>
        <v>5.851</v>
      </c>
      <c r="H756" s="6">
        <f t="shared" si="377"/>
        <v>0.731375</v>
      </c>
      <c r="I756" s="6">
        <f t="shared" si="378"/>
        <v>1.1702000000000001</v>
      </c>
      <c r="J756" s="6">
        <f t="shared" si="379"/>
        <v>5.119625</v>
      </c>
      <c r="K756" s="6">
        <f t="shared" si="380"/>
        <v>4.6808</v>
      </c>
      <c r="O756" s="6">
        <f t="shared" si="381"/>
        <v>5.851</v>
      </c>
      <c r="P756" s="6">
        <f t="shared" si="382"/>
        <v>5.119625</v>
      </c>
      <c r="Q756" s="6">
        <f t="shared" si="383"/>
        <v>4.6808</v>
      </c>
    </row>
    <row r="757" spans="1:17" ht="11.25">
      <c r="A757" s="1">
        <f>A756+365</f>
        <v>42811</v>
      </c>
      <c r="B757" s="84" t="s">
        <v>217</v>
      </c>
      <c r="C757" t="s">
        <v>12</v>
      </c>
      <c r="D757" s="1">
        <f t="shared" si="384"/>
        <v>42446</v>
      </c>
      <c r="E757" s="3">
        <v>5.851</v>
      </c>
      <c r="G757" s="8">
        <f t="shared" si="376"/>
        <v>5.851</v>
      </c>
      <c r="H757" s="6">
        <f t="shared" si="377"/>
        <v>0.731375</v>
      </c>
      <c r="I757" s="6">
        <f t="shared" si="378"/>
        <v>1.1702000000000001</v>
      </c>
      <c r="J757" s="6">
        <f t="shared" si="379"/>
        <v>5.119625</v>
      </c>
      <c r="K757" s="6">
        <f t="shared" si="380"/>
        <v>4.6808</v>
      </c>
      <c r="O757" s="6">
        <f t="shared" si="381"/>
        <v>5.851</v>
      </c>
      <c r="P757" s="6">
        <f t="shared" si="382"/>
        <v>5.119625</v>
      </c>
      <c r="Q757" s="6">
        <f t="shared" si="383"/>
        <v>4.6808</v>
      </c>
    </row>
    <row r="758" spans="1:17" ht="11.25">
      <c r="A758" s="1">
        <f aca="true" t="shared" si="385" ref="A758:A763">A757+365</f>
        <v>43176</v>
      </c>
      <c r="B758" s="84" t="s">
        <v>217</v>
      </c>
      <c r="C758" t="s">
        <v>12</v>
      </c>
      <c r="D758" s="1">
        <f aca="true" t="shared" si="386" ref="D758:D763">A757</f>
        <v>42811</v>
      </c>
      <c r="E758" s="3">
        <v>5.851</v>
      </c>
      <c r="G758" s="8">
        <f>E758*_XLL.FRAZIONE.ANNO(D758,A758,1)</f>
        <v>5.851</v>
      </c>
      <c r="H758" s="6">
        <f>G758*0.125</f>
        <v>0.731375</v>
      </c>
      <c r="I758" s="6">
        <f>G758*0.2</f>
        <v>1.1702000000000001</v>
      </c>
      <c r="J758" s="6">
        <f>G758-H758</f>
        <v>5.119625</v>
      </c>
      <c r="K758" s="6">
        <f>G758-I758</f>
        <v>4.6808</v>
      </c>
      <c r="O758" s="6">
        <f>F758+G758</f>
        <v>5.851</v>
      </c>
      <c r="P758" s="6">
        <f>F758+J758-M758</f>
        <v>5.119625</v>
      </c>
      <c r="Q758" s="6">
        <f>F758+K758-N758</f>
        <v>4.6808</v>
      </c>
    </row>
    <row r="759" spans="1:17" ht="11.25">
      <c r="A759" s="1">
        <f t="shared" si="385"/>
        <v>43541</v>
      </c>
      <c r="B759" s="84" t="s">
        <v>217</v>
      </c>
      <c r="C759" t="s">
        <v>12</v>
      </c>
      <c r="D759" s="1">
        <f t="shared" si="386"/>
        <v>43176</v>
      </c>
      <c r="E759" s="3">
        <v>5.851</v>
      </c>
      <c r="G759" s="8">
        <f>E759*_XLL.FRAZIONE.ANNO(D759,A759,1)</f>
        <v>5.851</v>
      </c>
      <c r="H759" s="6">
        <f>G759*0.125</f>
        <v>0.731375</v>
      </c>
      <c r="I759" s="6">
        <f>G759*0.2</f>
        <v>1.1702000000000001</v>
      </c>
      <c r="J759" s="6">
        <f>G759-H759</f>
        <v>5.119625</v>
      </c>
      <c r="K759" s="6">
        <f>G759-I759</f>
        <v>4.6808</v>
      </c>
      <c r="O759" s="6">
        <f>F759+G759</f>
        <v>5.851</v>
      </c>
      <c r="P759" s="6">
        <f>F759+J759-M759</f>
        <v>5.119625</v>
      </c>
      <c r="Q759" s="6">
        <f>F759+K759-N759</f>
        <v>4.6808</v>
      </c>
    </row>
    <row r="760" spans="1:17" ht="11.25">
      <c r="A760" s="1">
        <f>A759+366</f>
        <v>43907</v>
      </c>
      <c r="B760" s="84" t="s">
        <v>217</v>
      </c>
      <c r="C760" t="s">
        <v>12</v>
      </c>
      <c r="D760" s="1">
        <f t="shared" si="386"/>
        <v>43541</v>
      </c>
      <c r="E760" s="3">
        <v>5.851</v>
      </c>
      <c r="G760" s="8">
        <f>E760*_XLL.FRAZIONE.ANNO(D760,A760,1)</f>
        <v>5.851</v>
      </c>
      <c r="H760" s="6">
        <f>G760*0.125</f>
        <v>0.731375</v>
      </c>
      <c r="I760" s="6">
        <f>G760*0.2</f>
        <v>1.1702000000000001</v>
      </c>
      <c r="J760" s="6">
        <f>G760-H760</f>
        <v>5.119625</v>
      </c>
      <c r="K760" s="6">
        <f>G760-I760</f>
        <v>4.6808</v>
      </c>
      <c r="O760" s="6">
        <f>F760+G760</f>
        <v>5.851</v>
      </c>
      <c r="P760" s="6">
        <f>F760+J760-M760</f>
        <v>5.119625</v>
      </c>
      <c r="Q760" s="6">
        <f>F760+K760-N760</f>
        <v>4.6808</v>
      </c>
    </row>
    <row r="761" spans="1:17" ht="11.25">
      <c r="A761" s="1">
        <f t="shared" si="385"/>
        <v>44272</v>
      </c>
      <c r="B761" s="84" t="s">
        <v>217</v>
      </c>
      <c r="C761" t="s">
        <v>12</v>
      </c>
      <c r="D761" s="1">
        <f t="shared" si="386"/>
        <v>43907</v>
      </c>
      <c r="E761" s="3">
        <v>5.851</v>
      </c>
      <c r="G761" s="8">
        <f>E761*_XLL.FRAZIONE.ANNO(D761,A761,1)</f>
        <v>5.851</v>
      </c>
      <c r="H761" s="6">
        <f>G761*0.125</f>
        <v>0.731375</v>
      </c>
      <c r="I761" s="6">
        <f>G761*0.2</f>
        <v>1.1702000000000001</v>
      </c>
      <c r="J761" s="6">
        <f>G761-H761</f>
        <v>5.119625</v>
      </c>
      <c r="K761" s="6">
        <f>G761-I761</f>
        <v>4.6808</v>
      </c>
      <c r="O761" s="6">
        <f>F761+G761</f>
        <v>5.851</v>
      </c>
      <c r="P761" s="6">
        <f>F761+J761-M761</f>
        <v>5.119625</v>
      </c>
      <c r="Q761" s="6">
        <f>F761+K761-N761</f>
        <v>4.6808</v>
      </c>
    </row>
    <row r="762" spans="1:17" ht="11.25">
      <c r="A762" s="1">
        <f t="shared" si="385"/>
        <v>44637</v>
      </c>
      <c r="B762" s="84" t="s">
        <v>217</v>
      </c>
      <c r="C762" t="s">
        <v>12</v>
      </c>
      <c r="D762" s="1">
        <f t="shared" si="386"/>
        <v>44272</v>
      </c>
      <c r="E762" s="3">
        <v>5.851</v>
      </c>
      <c r="G762" s="8">
        <f>E762*_XLL.FRAZIONE.ANNO(D762,A762,1)</f>
        <v>5.851</v>
      </c>
      <c r="H762" s="6">
        <f>G762*0.125</f>
        <v>0.731375</v>
      </c>
      <c r="I762" s="6">
        <f>G762*0.2</f>
        <v>1.1702000000000001</v>
      </c>
      <c r="J762" s="6">
        <f>G762-H762</f>
        <v>5.119625</v>
      </c>
      <c r="K762" s="6">
        <f>G762-I762</f>
        <v>4.6808</v>
      </c>
      <c r="O762" s="6">
        <f>F762+G762</f>
        <v>5.851</v>
      </c>
      <c r="P762" s="6">
        <f>F762+J762-M762</f>
        <v>5.119625</v>
      </c>
      <c r="Q762" s="6">
        <f>F762+K762-N762</f>
        <v>4.6808</v>
      </c>
    </row>
    <row r="763" spans="1:17" ht="11.25">
      <c r="A763" s="1">
        <f t="shared" si="385"/>
        <v>45002</v>
      </c>
      <c r="B763" s="84" t="s">
        <v>217</v>
      </c>
      <c r="C763" t="s">
        <v>12</v>
      </c>
      <c r="D763" s="1">
        <f t="shared" si="386"/>
        <v>44637</v>
      </c>
      <c r="E763" s="3">
        <v>5.851</v>
      </c>
      <c r="G763" s="8">
        <f t="shared" si="376"/>
        <v>5.851</v>
      </c>
      <c r="H763" s="6">
        <f t="shared" si="377"/>
        <v>0.731375</v>
      </c>
      <c r="I763" s="6">
        <f t="shared" si="378"/>
        <v>1.1702000000000001</v>
      </c>
      <c r="J763" s="6">
        <f t="shared" si="379"/>
        <v>5.119625</v>
      </c>
      <c r="K763" s="6">
        <f t="shared" si="380"/>
        <v>4.6808</v>
      </c>
      <c r="O763" s="6">
        <f t="shared" si="381"/>
        <v>5.851</v>
      </c>
      <c r="P763" s="6">
        <f t="shared" si="382"/>
        <v>5.119625</v>
      </c>
      <c r="Q763" s="6">
        <f t="shared" si="383"/>
        <v>4.6808</v>
      </c>
    </row>
    <row r="764" spans="1:24" ht="11.25">
      <c r="A764" s="1">
        <f>A763</f>
        <v>45002</v>
      </c>
      <c r="B764" s="84" t="s">
        <v>217</v>
      </c>
      <c r="C764" s="82" t="s">
        <v>13</v>
      </c>
      <c r="D764" s="1"/>
      <c r="F764" s="4">
        <v>100</v>
      </c>
      <c r="G764" s="8">
        <f t="shared" si="376"/>
        <v>0</v>
      </c>
      <c r="H764" s="6">
        <f t="shared" si="377"/>
        <v>0</v>
      </c>
      <c r="I764" s="6">
        <f t="shared" si="378"/>
        <v>0</v>
      </c>
      <c r="J764" s="6">
        <f t="shared" si="379"/>
        <v>0</v>
      </c>
      <c r="K764" s="6">
        <f t="shared" si="380"/>
        <v>0</v>
      </c>
      <c r="L764" s="6">
        <f>(100-T764)*X764/W764</f>
        <v>0.20000000000000284</v>
      </c>
      <c r="M764" s="6">
        <f>L764*0.125</f>
        <v>0.025000000000000355</v>
      </c>
      <c r="N764" s="6">
        <f>L764*0.2</f>
        <v>0.04000000000000057</v>
      </c>
      <c r="O764" s="6">
        <f t="shared" si="381"/>
        <v>100</v>
      </c>
      <c r="P764" s="6">
        <f t="shared" si="382"/>
        <v>99.975</v>
      </c>
      <c r="Q764" s="6">
        <f t="shared" si="383"/>
        <v>99.96</v>
      </c>
      <c r="T764" s="4">
        <f>T749</f>
        <v>99.8</v>
      </c>
      <c r="U764" s="1">
        <f>U749</f>
        <v>39524</v>
      </c>
      <c r="V764" s="1">
        <f>V749</f>
        <v>45002</v>
      </c>
      <c r="W764" s="9">
        <f>V764-U764</f>
        <v>5478</v>
      </c>
      <c r="X764" s="9">
        <f>A764-U764</f>
        <v>5478</v>
      </c>
    </row>
    <row r="765" ht="12" thickBot="1">
      <c r="B765" s="84"/>
    </row>
    <row r="766" spans="2:18" ht="12" thickBot="1">
      <c r="B766" s="84"/>
      <c r="O766" s="18">
        <f>_XLL.TIR.X(O749:O764,A749:A764,1)*100</f>
        <v>6.506273522973061</v>
      </c>
      <c r="P766" s="19">
        <f>_XLL.TIR.X(P749:P764,$A$749:$A$764,1)*100</f>
        <v>5.7455506175756454</v>
      </c>
      <c r="Q766" s="19">
        <f>_XLL.TIR.X(Q749:Q764,$A$749:$A$764,1)*100</f>
        <v>5.289274081587791</v>
      </c>
      <c r="R766" s="20">
        <f>_XLL.DURATA.M(A749,A764,E757/100,O766/100,1,1)</f>
        <v>8.91824999027522</v>
      </c>
    </row>
    <row r="768" spans="1:24" ht="11.25">
      <c r="A768" s="1">
        <f>Rendimenti!C5</f>
        <v>39996</v>
      </c>
      <c r="B768" s="84" t="s">
        <v>219</v>
      </c>
      <c r="C768" t="s">
        <v>11</v>
      </c>
      <c r="D768" s="1">
        <v>39837</v>
      </c>
      <c r="E768" s="3">
        <v>7.5</v>
      </c>
      <c r="F768" s="4">
        <f>Rendimenti!D78</f>
        <v>113.52</v>
      </c>
      <c r="G768" s="8">
        <f aca="true" t="shared" si="387" ref="G768:G793">E768*_XLL.FRAZIONE.ANNO(D768,A768,1)</f>
        <v>3.267123287671233</v>
      </c>
      <c r="H768" s="6">
        <f aca="true" t="shared" si="388" ref="H768:H793">G768*0.125</f>
        <v>0.4083904109589041</v>
      </c>
      <c r="I768" s="6">
        <f aca="true" t="shared" si="389" ref="I768:I793">G768*0.2</f>
        <v>0.6534246575342466</v>
      </c>
      <c r="J768" s="6">
        <f aca="true" t="shared" si="390" ref="J768:J793">G768-H768</f>
        <v>2.858732876712329</v>
      </c>
      <c r="K768" s="6">
        <f aca="true" t="shared" si="391" ref="K768:K793">G768-I768</f>
        <v>2.6136986301369864</v>
      </c>
      <c r="L768" s="6">
        <f>(100-T768)*X768/W768</f>
        <v>0.1952372695747392</v>
      </c>
      <c r="M768" s="6">
        <f>L768*0.125</f>
        <v>0.0244046586968424</v>
      </c>
      <c r="N768" s="6">
        <f>L768*0.2</f>
        <v>0.03904745391494784</v>
      </c>
      <c r="O768" s="6">
        <f>-(F768+G768)</f>
        <v>-116.78712328767124</v>
      </c>
      <c r="P768" s="6">
        <f>-(F768+J768-M768)</f>
        <v>-116.35432821801548</v>
      </c>
      <c r="Q768" s="6">
        <f>-(F768+K768-N768)</f>
        <v>-116.09465117622203</v>
      </c>
      <c r="T768" s="4">
        <v>99.09</v>
      </c>
      <c r="U768" s="1">
        <v>37645</v>
      </c>
      <c r="V768" s="104">
        <v>48603</v>
      </c>
      <c r="W768" s="9">
        <f>V768-U768</f>
        <v>10958</v>
      </c>
      <c r="X768" s="9">
        <f>A768-U768</f>
        <v>2351</v>
      </c>
    </row>
    <row r="769" spans="1:17" ht="11.25">
      <c r="A769" s="1">
        <v>40202</v>
      </c>
      <c r="B769" s="84" t="s">
        <v>219</v>
      </c>
      <c r="C769" t="s">
        <v>12</v>
      </c>
      <c r="D769" s="1">
        <f>D768</f>
        <v>39837</v>
      </c>
      <c r="E769" s="3">
        <v>7.5</v>
      </c>
      <c r="G769" s="8">
        <f t="shared" si="387"/>
        <v>7.5</v>
      </c>
      <c r="H769" s="6">
        <f t="shared" si="388"/>
        <v>0.9375</v>
      </c>
      <c r="I769" s="6">
        <f t="shared" si="389"/>
        <v>1.5</v>
      </c>
      <c r="J769" s="6">
        <f t="shared" si="390"/>
        <v>6.5625</v>
      </c>
      <c r="K769" s="6">
        <f t="shared" si="391"/>
        <v>6</v>
      </c>
      <c r="O769" s="6">
        <f aca="true" t="shared" si="392" ref="O769:O793">F769+G769</f>
        <v>7.5</v>
      </c>
      <c r="P769" s="6">
        <f aca="true" t="shared" si="393" ref="P769:P793">F769+J769-M769</f>
        <v>6.5625</v>
      </c>
      <c r="Q769" s="6">
        <f aca="true" t="shared" si="394" ref="Q769:Q793">F769+K769-N769</f>
        <v>6</v>
      </c>
    </row>
    <row r="770" spans="1:17" ht="11.25">
      <c r="A770" s="1">
        <f>A769+365</f>
        <v>40567</v>
      </c>
      <c r="B770" s="84" t="s">
        <v>219</v>
      </c>
      <c r="C770" t="s">
        <v>12</v>
      </c>
      <c r="D770" s="1">
        <f>A769</f>
        <v>40202</v>
      </c>
      <c r="E770" s="3">
        <v>7.5</v>
      </c>
      <c r="G770" s="8">
        <f t="shared" si="387"/>
        <v>7.5</v>
      </c>
      <c r="H770" s="6">
        <f t="shared" si="388"/>
        <v>0.9375</v>
      </c>
      <c r="I770" s="6">
        <f t="shared" si="389"/>
        <v>1.5</v>
      </c>
      <c r="J770" s="6">
        <f t="shared" si="390"/>
        <v>6.5625</v>
      </c>
      <c r="K770" s="6">
        <f t="shared" si="391"/>
        <v>6</v>
      </c>
      <c r="O770" s="6">
        <f t="shared" si="392"/>
        <v>7.5</v>
      </c>
      <c r="P770" s="6">
        <f t="shared" si="393"/>
        <v>6.5625</v>
      </c>
      <c r="Q770" s="6">
        <f t="shared" si="394"/>
        <v>6</v>
      </c>
    </row>
    <row r="771" spans="1:17" ht="11.25">
      <c r="A771" s="1">
        <f>A770+365</f>
        <v>40932</v>
      </c>
      <c r="B771" s="84" t="s">
        <v>219</v>
      </c>
      <c r="C771" t="s">
        <v>12</v>
      </c>
      <c r="D771" s="1">
        <f aca="true" t="shared" si="395" ref="D771:D781">A770</f>
        <v>40567</v>
      </c>
      <c r="E771" s="3">
        <v>7.5</v>
      </c>
      <c r="G771" s="8">
        <f t="shared" si="387"/>
        <v>7.5</v>
      </c>
      <c r="H771" s="6">
        <f t="shared" si="388"/>
        <v>0.9375</v>
      </c>
      <c r="I771" s="6">
        <f t="shared" si="389"/>
        <v>1.5</v>
      </c>
      <c r="J771" s="6">
        <f t="shared" si="390"/>
        <v>6.5625</v>
      </c>
      <c r="K771" s="6">
        <f t="shared" si="391"/>
        <v>6</v>
      </c>
      <c r="O771" s="6">
        <f t="shared" si="392"/>
        <v>7.5</v>
      </c>
      <c r="P771" s="6">
        <f t="shared" si="393"/>
        <v>6.5625</v>
      </c>
      <c r="Q771" s="6">
        <f t="shared" si="394"/>
        <v>6</v>
      </c>
    </row>
    <row r="772" spans="1:17" ht="11.25">
      <c r="A772" s="1">
        <f>A771+366</f>
        <v>41298</v>
      </c>
      <c r="B772" s="84" t="s">
        <v>219</v>
      </c>
      <c r="C772" t="s">
        <v>12</v>
      </c>
      <c r="D772" s="1">
        <f t="shared" si="395"/>
        <v>40932</v>
      </c>
      <c r="E772" s="3">
        <v>7.5</v>
      </c>
      <c r="G772" s="8">
        <f t="shared" si="387"/>
        <v>7.5</v>
      </c>
      <c r="H772" s="6">
        <f t="shared" si="388"/>
        <v>0.9375</v>
      </c>
      <c r="I772" s="6">
        <f t="shared" si="389"/>
        <v>1.5</v>
      </c>
      <c r="J772" s="6">
        <f t="shared" si="390"/>
        <v>6.5625</v>
      </c>
      <c r="K772" s="6">
        <f t="shared" si="391"/>
        <v>6</v>
      </c>
      <c r="O772" s="6">
        <f t="shared" si="392"/>
        <v>7.5</v>
      </c>
      <c r="P772" s="6">
        <f t="shared" si="393"/>
        <v>6.5625</v>
      </c>
      <c r="Q772" s="6">
        <f t="shared" si="394"/>
        <v>6</v>
      </c>
    </row>
    <row r="773" spans="1:17" ht="11.25">
      <c r="A773" s="1">
        <f>A772+365</f>
        <v>41663</v>
      </c>
      <c r="B773" s="84" t="s">
        <v>219</v>
      </c>
      <c r="C773" t="s">
        <v>12</v>
      </c>
      <c r="D773" s="1">
        <f t="shared" si="395"/>
        <v>41298</v>
      </c>
      <c r="E773" s="3">
        <v>7.5</v>
      </c>
      <c r="G773" s="8">
        <f t="shared" si="387"/>
        <v>7.5</v>
      </c>
      <c r="H773" s="6">
        <f t="shared" si="388"/>
        <v>0.9375</v>
      </c>
      <c r="I773" s="6">
        <f t="shared" si="389"/>
        <v>1.5</v>
      </c>
      <c r="J773" s="6">
        <f t="shared" si="390"/>
        <v>6.5625</v>
      </c>
      <c r="K773" s="6">
        <f t="shared" si="391"/>
        <v>6</v>
      </c>
      <c r="O773" s="6">
        <f t="shared" si="392"/>
        <v>7.5</v>
      </c>
      <c r="P773" s="6">
        <f t="shared" si="393"/>
        <v>6.5625</v>
      </c>
      <c r="Q773" s="6">
        <f t="shared" si="394"/>
        <v>6</v>
      </c>
    </row>
    <row r="774" spans="1:17" ht="11.25">
      <c r="A774" s="1">
        <f>A773+365</f>
        <v>42028</v>
      </c>
      <c r="B774" s="84" t="s">
        <v>219</v>
      </c>
      <c r="C774" t="s">
        <v>12</v>
      </c>
      <c r="D774" s="1">
        <f t="shared" si="395"/>
        <v>41663</v>
      </c>
      <c r="E774" s="3">
        <v>7.5</v>
      </c>
      <c r="G774" s="8">
        <f t="shared" si="387"/>
        <v>7.5</v>
      </c>
      <c r="H774" s="6">
        <f t="shared" si="388"/>
        <v>0.9375</v>
      </c>
      <c r="I774" s="6">
        <f t="shared" si="389"/>
        <v>1.5</v>
      </c>
      <c r="J774" s="6">
        <f t="shared" si="390"/>
        <v>6.5625</v>
      </c>
      <c r="K774" s="6">
        <f t="shared" si="391"/>
        <v>6</v>
      </c>
      <c r="O774" s="6">
        <f t="shared" si="392"/>
        <v>7.5</v>
      </c>
      <c r="P774" s="6">
        <f t="shared" si="393"/>
        <v>6.5625</v>
      </c>
      <c r="Q774" s="6">
        <f t="shared" si="394"/>
        <v>6</v>
      </c>
    </row>
    <row r="775" spans="1:17" ht="11.25">
      <c r="A775" s="1">
        <f>A774+365</f>
        <v>42393</v>
      </c>
      <c r="B775" s="84" t="s">
        <v>219</v>
      </c>
      <c r="C775" t="s">
        <v>12</v>
      </c>
      <c r="D775" s="1">
        <f t="shared" si="395"/>
        <v>42028</v>
      </c>
      <c r="E775" s="3">
        <v>7.5</v>
      </c>
      <c r="G775" s="8">
        <f t="shared" si="387"/>
        <v>7.5</v>
      </c>
      <c r="H775" s="6">
        <f t="shared" si="388"/>
        <v>0.9375</v>
      </c>
      <c r="I775" s="6">
        <f t="shared" si="389"/>
        <v>1.5</v>
      </c>
      <c r="J775" s="6">
        <f t="shared" si="390"/>
        <v>6.5625</v>
      </c>
      <c r="K775" s="6">
        <f t="shared" si="391"/>
        <v>6</v>
      </c>
      <c r="O775" s="6">
        <f t="shared" si="392"/>
        <v>7.5</v>
      </c>
      <c r="P775" s="6">
        <f t="shared" si="393"/>
        <v>6.5625</v>
      </c>
      <c r="Q775" s="6">
        <f t="shared" si="394"/>
        <v>6</v>
      </c>
    </row>
    <row r="776" spans="1:17" ht="11.25">
      <c r="A776" s="1">
        <f>A775+366</f>
        <v>42759</v>
      </c>
      <c r="B776" s="84" t="s">
        <v>219</v>
      </c>
      <c r="C776" t="s">
        <v>12</v>
      </c>
      <c r="D776" s="1">
        <f t="shared" si="395"/>
        <v>42393</v>
      </c>
      <c r="E776" s="3">
        <v>7.5</v>
      </c>
      <c r="G776" s="8">
        <f t="shared" si="387"/>
        <v>7.5</v>
      </c>
      <c r="H776" s="6">
        <f t="shared" si="388"/>
        <v>0.9375</v>
      </c>
      <c r="I776" s="6">
        <f t="shared" si="389"/>
        <v>1.5</v>
      </c>
      <c r="J776" s="6">
        <f t="shared" si="390"/>
        <v>6.5625</v>
      </c>
      <c r="K776" s="6">
        <f t="shared" si="391"/>
        <v>6</v>
      </c>
      <c r="O776" s="6">
        <f t="shared" si="392"/>
        <v>7.5</v>
      </c>
      <c r="P776" s="6">
        <f t="shared" si="393"/>
        <v>6.5625</v>
      </c>
      <c r="Q776" s="6">
        <f t="shared" si="394"/>
        <v>6</v>
      </c>
    </row>
    <row r="777" spans="1:17" ht="11.25">
      <c r="A777" s="1">
        <f>A776+365</f>
        <v>43124</v>
      </c>
      <c r="B777" s="84" t="s">
        <v>219</v>
      </c>
      <c r="C777" t="s">
        <v>12</v>
      </c>
      <c r="D777" s="1">
        <f t="shared" si="395"/>
        <v>42759</v>
      </c>
      <c r="E777" s="3">
        <v>7.5</v>
      </c>
      <c r="G777" s="8">
        <f t="shared" si="387"/>
        <v>7.5</v>
      </c>
      <c r="H777" s="6">
        <f t="shared" si="388"/>
        <v>0.9375</v>
      </c>
      <c r="I777" s="6">
        <f t="shared" si="389"/>
        <v>1.5</v>
      </c>
      <c r="J777" s="6">
        <f t="shared" si="390"/>
        <v>6.5625</v>
      </c>
      <c r="K777" s="6">
        <f t="shared" si="391"/>
        <v>6</v>
      </c>
      <c r="O777" s="6">
        <f t="shared" si="392"/>
        <v>7.5</v>
      </c>
      <c r="P777" s="6">
        <f t="shared" si="393"/>
        <v>6.5625</v>
      </c>
      <c r="Q777" s="6">
        <f t="shared" si="394"/>
        <v>6</v>
      </c>
    </row>
    <row r="778" spans="1:17" ht="11.25">
      <c r="A778" s="1">
        <f>A777+365</f>
        <v>43489</v>
      </c>
      <c r="B778" s="84" t="s">
        <v>219</v>
      </c>
      <c r="C778" t="s">
        <v>12</v>
      </c>
      <c r="D778" s="1">
        <f t="shared" si="395"/>
        <v>43124</v>
      </c>
      <c r="E778" s="3">
        <v>7.5</v>
      </c>
      <c r="G778" s="8">
        <f t="shared" si="387"/>
        <v>7.5</v>
      </c>
      <c r="H778" s="6">
        <f t="shared" si="388"/>
        <v>0.9375</v>
      </c>
      <c r="I778" s="6">
        <f t="shared" si="389"/>
        <v>1.5</v>
      </c>
      <c r="J778" s="6">
        <f t="shared" si="390"/>
        <v>6.5625</v>
      </c>
      <c r="K778" s="6">
        <f t="shared" si="391"/>
        <v>6</v>
      </c>
      <c r="O778" s="6">
        <f t="shared" si="392"/>
        <v>7.5</v>
      </c>
      <c r="P778" s="6">
        <f t="shared" si="393"/>
        <v>6.5625</v>
      </c>
      <c r="Q778" s="6">
        <f t="shared" si="394"/>
        <v>6</v>
      </c>
    </row>
    <row r="779" spans="1:17" ht="11.25">
      <c r="A779" s="1">
        <f>A778+365</f>
        <v>43854</v>
      </c>
      <c r="B779" s="84" t="s">
        <v>219</v>
      </c>
      <c r="C779" t="s">
        <v>12</v>
      </c>
      <c r="D779" s="1">
        <f t="shared" si="395"/>
        <v>43489</v>
      </c>
      <c r="E779" s="3">
        <v>7.5</v>
      </c>
      <c r="G779" s="8">
        <f t="shared" si="387"/>
        <v>7.5</v>
      </c>
      <c r="H779" s="6">
        <f t="shared" si="388"/>
        <v>0.9375</v>
      </c>
      <c r="I779" s="6">
        <f t="shared" si="389"/>
        <v>1.5</v>
      </c>
      <c r="J779" s="6">
        <f t="shared" si="390"/>
        <v>6.5625</v>
      </c>
      <c r="K779" s="6">
        <f t="shared" si="391"/>
        <v>6</v>
      </c>
      <c r="O779" s="6">
        <f t="shared" si="392"/>
        <v>7.5</v>
      </c>
      <c r="P779" s="6">
        <f t="shared" si="393"/>
        <v>6.5625</v>
      </c>
      <c r="Q779" s="6">
        <f t="shared" si="394"/>
        <v>6</v>
      </c>
    </row>
    <row r="780" spans="1:17" ht="11.25">
      <c r="A780" s="1">
        <f>A779+366</f>
        <v>44220</v>
      </c>
      <c r="B780" s="84" t="s">
        <v>219</v>
      </c>
      <c r="C780" t="s">
        <v>12</v>
      </c>
      <c r="D780" s="1">
        <f t="shared" si="395"/>
        <v>43854</v>
      </c>
      <c r="E780" s="3">
        <v>7.5</v>
      </c>
      <c r="G780" s="8">
        <f t="shared" si="387"/>
        <v>7.5</v>
      </c>
      <c r="H780" s="6">
        <f t="shared" si="388"/>
        <v>0.9375</v>
      </c>
      <c r="I780" s="6">
        <f t="shared" si="389"/>
        <v>1.5</v>
      </c>
      <c r="J780" s="6">
        <f t="shared" si="390"/>
        <v>6.5625</v>
      </c>
      <c r="K780" s="6">
        <f t="shared" si="391"/>
        <v>6</v>
      </c>
      <c r="O780" s="6">
        <f t="shared" si="392"/>
        <v>7.5</v>
      </c>
      <c r="P780" s="6">
        <f t="shared" si="393"/>
        <v>6.5625</v>
      </c>
      <c r="Q780" s="6">
        <f t="shared" si="394"/>
        <v>6</v>
      </c>
    </row>
    <row r="781" spans="1:17" ht="11.25">
      <c r="A781" s="1">
        <f>A780+365</f>
        <v>44585</v>
      </c>
      <c r="B781" s="84" t="s">
        <v>219</v>
      </c>
      <c r="C781" t="s">
        <v>12</v>
      </c>
      <c r="D781" s="1">
        <f t="shared" si="395"/>
        <v>44220</v>
      </c>
      <c r="E781" s="3">
        <v>7.5</v>
      </c>
      <c r="G781" s="8">
        <f t="shared" si="387"/>
        <v>7.5</v>
      </c>
      <c r="H781" s="6">
        <f t="shared" si="388"/>
        <v>0.9375</v>
      </c>
      <c r="I781" s="6">
        <f t="shared" si="389"/>
        <v>1.5</v>
      </c>
      <c r="J781" s="6">
        <f t="shared" si="390"/>
        <v>6.5625</v>
      </c>
      <c r="K781" s="6">
        <f t="shared" si="391"/>
        <v>6</v>
      </c>
      <c r="O781" s="6">
        <f t="shared" si="392"/>
        <v>7.5</v>
      </c>
      <c r="P781" s="6">
        <f t="shared" si="393"/>
        <v>6.5625</v>
      </c>
      <c r="Q781" s="6">
        <f t="shared" si="394"/>
        <v>6</v>
      </c>
    </row>
    <row r="782" spans="1:17" ht="11.25">
      <c r="A782" s="1">
        <f aca="true" t="shared" si="396" ref="A782:A790">A781+365</f>
        <v>44950</v>
      </c>
      <c r="B782" s="84" t="s">
        <v>219</v>
      </c>
      <c r="C782" t="s">
        <v>12</v>
      </c>
      <c r="D782" s="1">
        <f aca="true" t="shared" si="397" ref="D782:D790">A781</f>
        <v>44585</v>
      </c>
      <c r="E782" s="3">
        <v>7.5</v>
      </c>
      <c r="G782" s="8">
        <f aca="true" t="shared" si="398" ref="G782:G790">E782*_XLL.FRAZIONE.ANNO(D782,A782,1)</f>
        <v>7.5</v>
      </c>
      <c r="H782" s="6">
        <f aca="true" t="shared" si="399" ref="H782:H790">G782*0.125</f>
        <v>0.9375</v>
      </c>
      <c r="I782" s="6">
        <f aca="true" t="shared" si="400" ref="I782:I790">G782*0.2</f>
        <v>1.5</v>
      </c>
      <c r="J782" s="6">
        <f aca="true" t="shared" si="401" ref="J782:J790">G782-H782</f>
        <v>6.5625</v>
      </c>
      <c r="K782" s="6">
        <f aca="true" t="shared" si="402" ref="K782:K790">G782-I782</f>
        <v>6</v>
      </c>
      <c r="O782" s="6">
        <f aca="true" t="shared" si="403" ref="O782:O790">F782+G782</f>
        <v>7.5</v>
      </c>
      <c r="P782" s="6">
        <f aca="true" t="shared" si="404" ref="P782:P790">F782+J782-M782</f>
        <v>6.5625</v>
      </c>
      <c r="Q782" s="6">
        <f aca="true" t="shared" si="405" ref="Q782:Q790">F782+K782-N782</f>
        <v>6</v>
      </c>
    </row>
    <row r="783" spans="1:17" ht="11.25">
      <c r="A783" s="1">
        <f t="shared" si="396"/>
        <v>45315</v>
      </c>
      <c r="B783" s="84" t="s">
        <v>219</v>
      </c>
      <c r="C783" t="s">
        <v>12</v>
      </c>
      <c r="D783" s="1">
        <f t="shared" si="397"/>
        <v>44950</v>
      </c>
      <c r="E783" s="3">
        <v>7.5</v>
      </c>
      <c r="G783" s="8">
        <f t="shared" si="398"/>
        <v>7.5</v>
      </c>
      <c r="H783" s="6">
        <f t="shared" si="399"/>
        <v>0.9375</v>
      </c>
      <c r="I783" s="6">
        <f t="shared" si="400"/>
        <v>1.5</v>
      </c>
      <c r="J783" s="6">
        <f t="shared" si="401"/>
        <v>6.5625</v>
      </c>
      <c r="K783" s="6">
        <f t="shared" si="402"/>
        <v>6</v>
      </c>
      <c r="O783" s="6">
        <f t="shared" si="403"/>
        <v>7.5</v>
      </c>
      <c r="P783" s="6">
        <f t="shared" si="404"/>
        <v>6.5625</v>
      </c>
      <c r="Q783" s="6">
        <f t="shared" si="405"/>
        <v>6</v>
      </c>
    </row>
    <row r="784" spans="1:17" ht="11.25">
      <c r="A784" s="1">
        <f>A783+366</f>
        <v>45681</v>
      </c>
      <c r="B784" s="84" t="s">
        <v>219</v>
      </c>
      <c r="C784" t="s">
        <v>12</v>
      </c>
      <c r="D784" s="1">
        <f t="shared" si="397"/>
        <v>45315</v>
      </c>
      <c r="E784" s="3">
        <v>7.5</v>
      </c>
      <c r="G784" s="8">
        <f t="shared" si="398"/>
        <v>7.5</v>
      </c>
      <c r="H784" s="6">
        <f t="shared" si="399"/>
        <v>0.9375</v>
      </c>
      <c r="I784" s="6">
        <f t="shared" si="400"/>
        <v>1.5</v>
      </c>
      <c r="J784" s="6">
        <f t="shared" si="401"/>
        <v>6.5625</v>
      </c>
      <c r="K784" s="6">
        <f t="shared" si="402"/>
        <v>6</v>
      </c>
      <c r="O784" s="6">
        <f t="shared" si="403"/>
        <v>7.5</v>
      </c>
      <c r="P784" s="6">
        <f t="shared" si="404"/>
        <v>6.5625</v>
      </c>
      <c r="Q784" s="6">
        <f t="shared" si="405"/>
        <v>6</v>
      </c>
    </row>
    <row r="785" spans="1:17" ht="11.25">
      <c r="A785" s="1">
        <f t="shared" si="396"/>
        <v>46046</v>
      </c>
      <c r="B785" s="84" t="s">
        <v>219</v>
      </c>
      <c r="C785" t="s">
        <v>12</v>
      </c>
      <c r="D785" s="1">
        <f t="shared" si="397"/>
        <v>45681</v>
      </c>
      <c r="E785" s="3">
        <v>7.5</v>
      </c>
      <c r="G785" s="8">
        <f t="shared" si="398"/>
        <v>7.5</v>
      </c>
      <c r="H785" s="6">
        <f t="shared" si="399"/>
        <v>0.9375</v>
      </c>
      <c r="I785" s="6">
        <f t="shared" si="400"/>
        <v>1.5</v>
      </c>
      <c r="J785" s="6">
        <f t="shared" si="401"/>
        <v>6.5625</v>
      </c>
      <c r="K785" s="6">
        <f t="shared" si="402"/>
        <v>6</v>
      </c>
      <c r="O785" s="6">
        <f t="shared" si="403"/>
        <v>7.5</v>
      </c>
      <c r="P785" s="6">
        <f t="shared" si="404"/>
        <v>6.5625</v>
      </c>
      <c r="Q785" s="6">
        <f t="shared" si="405"/>
        <v>6</v>
      </c>
    </row>
    <row r="786" spans="1:17" ht="11.25">
      <c r="A786" s="1">
        <f t="shared" si="396"/>
        <v>46411</v>
      </c>
      <c r="B786" s="84" t="s">
        <v>219</v>
      </c>
      <c r="C786" t="s">
        <v>12</v>
      </c>
      <c r="D786" s="1">
        <f t="shared" si="397"/>
        <v>46046</v>
      </c>
      <c r="E786" s="3">
        <v>7.5</v>
      </c>
      <c r="G786" s="8">
        <f t="shared" si="398"/>
        <v>7.5</v>
      </c>
      <c r="H786" s="6">
        <f t="shared" si="399"/>
        <v>0.9375</v>
      </c>
      <c r="I786" s="6">
        <f t="shared" si="400"/>
        <v>1.5</v>
      </c>
      <c r="J786" s="6">
        <f t="shared" si="401"/>
        <v>6.5625</v>
      </c>
      <c r="K786" s="6">
        <f t="shared" si="402"/>
        <v>6</v>
      </c>
      <c r="O786" s="6">
        <f t="shared" si="403"/>
        <v>7.5</v>
      </c>
      <c r="P786" s="6">
        <f t="shared" si="404"/>
        <v>6.5625</v>
      </c>
      <c r="Q786" s="6">
        <f t="shared" si="405"/>
        <v>6</v>
      </c>
    </row>
    <row r="787" spans="1:17" ht="11.25">
      <c r="A787" s="1">
        <f t="shared" si="396"/>
        <v>46776</v>
      </c>
      <c r="B787" s="84" t="s">
        <v>219</v>
      </c>
      <c r="C787" t="s">
        <v>12</v>
      </c>
      <c r="D787" s="1">
        <f t="shared" si="397"/>
        <v>46411</v>
      </c>
      <c r="E787" s="3">
        <v>7.5</v>
      </c>
      <c r="G787" s="8">
        <f t="shared" si="398"/>
        <v>7.5</v>
      </c>
      <c r="H787" s="6">
        <f t="shared" si="399"/>
        <v>0.9375</v>
      </c>
      <c r="I787" s="6">
        <f t="shared" si="400"/>
        <v>1.5</v>
      </c>
      <c r="J787" s="6">
        <f t="shared" si="401"/>
        <v>6.5625</v>
      </c>
      <c r="K787" s="6">
        <f t="shared" si="402"/>
        <v>6</v>
      </c>
      <c r="O787" s="6">
        <f t="shared" si="403"/>
        <v>7.5</v>
      </c>
      <c r="P787" s="6">
        <f t="shared" si="404"/>
        <v>6.5625</v>
      </c>
      <c r="Q787" s="6">
        <f t="shared" si="405"/>
        <v>6</v>
      </c>
    </row>
    <row r="788" spans="1:17" ht="11.25">
      <c r="A788" s="1">
        <f>A787+366</f>
        <v>47142</v>
      </c>
      <c r="B788" s="84" t="s">
        <v>219</v>
      </c>
      <c r="C788" t="s">
        <v>12</v>
      </c>
      <c r="D788" s="1">
        <f t="shared" si="397"/>
        <v>46776</v>
      </c>
      <c r="E788" s="3">
        <v>7.5</v>
      </c>
      <c r="G788" s="8">
        <f t="shared" si="398"/>
        <v>7.5</v>
      </c>
      <c r="H788" s="6">
        <f t="shared" si="399"/>
        <v>0.9375</v>
      </c>
      <c r="I788" s="6">
        <f t="shared" si="400"/>
        <v>1.5</v>
      </c>
      <c r="J788" s="6">
        <f t="shared" si="401"/>
        <v>6.5625</v>
      </c>
      <c r="K788" s="6">
        <f t="shared" si="402"/>
        <v>6</v>
      </c>
      <c r="O788" s="6">
        <f t="shared" si="403"/>
        <v>7.5</v>
      </c>
      <c r="P788" s="6">
        <f t="shared" si="404"/>
        <v>6.5625</v>
      </c>
      <c r="Q788" s="6">
        <f t="shared" si="405"/>
        <v>6</v>
      </c>
    </row>
    <row r="789" spans="1:17" ht="11.25">
      <c r="A789" s="1">
        <f t="shared" si="396"/>
        <v>47507</v>
      </c>
      <c r="B789" s="84" t="s">
        <v>219</v>
      </c>
      <c r="C789" t="s">
        <v>12</v>
      </c>
      <c r="D789" s="1">
        <f t="shared" si="397"/>
        <v>47142</v>
      </c>
      <c r="E789" s="3">
        <v>7.5</v>
      </c>
      <c r="G789" s="8">
        <f t="shared" si="398"/>
        <v>7.5</v>
      </c>
      <c r="H789" s="6">
        <f t="shared" si="399"/>
        <v>0.9375</v>
      </c>
      <c r="I789" s="6">
        <f t="shared" si="400"/>
        <v>1.5</v>
      </c>
      <c r="J789" s="6">
        <f t="shared" si="401"/>
        <v>6.5625</v>
      </c>
      <c r="K789" s="6">
        <f t="shared" si="402"/>
        <v>6</v>
      </c>
      <c r="O789" s="6">
        <f t="shared" si="403"/>
        <v>7.5</v>
      </c>
      <c r="P789" s="6">
        <f t="shared" si="404"/>
        <v>6.5625</v>
      </c>
      <c r="Q789" s="6">
        <f t="shared" si="405"/>
        <v>6</v>
      </c>
    </row>
    <row r="790" spans="1:17" ht="11.25">
      <c r="A790" s="1">
        <f t="shared" si="396"/>
        <v>47872</v>
      </c>
      <c r="B790" s="84" t="s">
        <v>219</v>
      </c>
      <c r="C790" t="s">
        <v>12</v>
      </c>
      <c r="D790" s="1">
        <f t="shared" si="397"/>
        <v>47507</v>
      </c>
      <c r="E790" s="3">
        <v>7.5</v>
      </c>
      <c r="G790" s="8">
        <f t="shared" si="398"/>
        <v>7.5</v>
      </c>
      <c r="H790" s="6">
        <f t="shared" si="399"/>
        <v>0.9375</v>
      </c>
      <c r="I790" s="6">
        <f t="shared" si="400"/>
        <v>1.5</v>
      </c>
      <c r="J790" s="6">
        <f t="shared" si="401"/>
        <v>6.5625</v>
      </c>
      <c r="K790" s="6">
        <f t="shared" si="402"/>
        <v>6</v>
      </c>
      <c r="O790" s="6">
        <f t="shared" si="403"/>
        <v>7.5</v>
      </c>
      <c r="P790" s="6">
        <f t="shared" si="404"/>
        <v>6.5625</v>
      </c>
      <c r="Q790" s="6">
        <f t="shared" si="405"/>
        <v>6</v>
      </c>
    </row>
    <row r="791" spans="1:17" ht="11.25">
      <c r="A791" s="1">
        <f>A790+365</f>
        <v>48237</v>
      </c>
      <c r="B791" s="84" t="s">
        <v>219</v>
      </c>
      <c r="C791" t="s">
        <v>12</v>
      </c>
      <c r="D791" s="1">
        <f>A790</f>
        <v>47872</v>
      </c>
      <c r="E791" s="3">
        <v>7.5</v>
      </c>
      <c r="G791" s="8">
        <f>E791*_XLL.FRAZIONE.ANNO(D791,A791,1)</f>
        <v>7.5</v>
      </c>
      <c r="H791" s="6">
        <f>G791*0.125</f>
        <v>0.9375</v>
      </c>
      <c r="I791" s="6">
        <f>G791*0.2</f>
        <v>1.5</v>
      </c>
      <c r="J791" s="6">
        <f>G791-H791</f>
        <v>6.5625</v>
      </c>
      <c r="K791" s="6">
        <f>G791-I791</f>
        <v>6</v>
      </c>
      <c r="O791" s="6">
        <f>F791+G791</f>
        <v>7.5</v>
      </c>
      <c r="P791" s="6">
        <f>F791+J791-M791</f>
        <v>6.5625</v>
      </c>
      <c r="Q791" s="6">
        <f>F791+K791-N791</f>
        <v>6</v>
      </c>
    </row>
    <row r="792" spans="1:17" ht="11.25">
      <c r="A792" s="1">
        <f>A791+366</f>
        <v>48603</v>
      </c>
      <c r="B792" s="84" t="s">
        <v>219</v>
      </c>
      <c r="C792" t="s">
        <v>12</v>
      </c>
      <c r="D792" s="1">
        <f>A791</f>
        <v>48237</v>
      </c>
      <c r="E792" s="3">
        <v>7.5</v>
      </c>
      <c r="G792" s="8">
        <f t="shared" si="387"/>
        <v>7.5</v>
      </c>
      <c r="H792" s="6">
        <f t="shared" si="388"/>
        <v>0.9375</v>
      </c>
      <c r="I792" s="6">
        <f t="shared" si="389"/>
        <v>1.5</v>
      </c>
      <c r="J792" s="6">
        <f t="shared" si="390"/>
        <v>6.5625</v>
      </c>
      <c r="K792" s="6">
        <f t="shared" si="391"/>
        <v>6</v>
      </c>
      <c r="O792" s="6">
        <f t="shared" si="392"/>
        <v>7.5</v>
      </c>
      <c r="P792" s="6">
        <f t="shared" si="393"/>
        <v>6.5625</v>
      </c>
      <c r="Q792" s="6">
        <f t="shared" si="394"/>
        <v>6</v>
      </c>
    </row>
    <row r="793" spans="1:24" ht="11.25">
      <c r="A793" s="1">
        <f>A792</f>
        <v>48603</v>
      </c>
      <c r="B793" s="84" t="s">
        <v>219</v>
      </c>
      <c r="C793" s="82" t="s">
        <v>13</v>
      </c>
      <c r="D793" s="1"/>
      <c r="F793" s="4">
        <v>100</v>
      </c>
      <c r="G793" s="8">
        <f t="shared" si="387"/>
        <v>0</v>
      </c>
      <c r="H793" s="6">
        <f t="shared" si="388"/>
        <v>0</v>
      </c>
      <c r="I793" s="6">
        <f t="shared" si="389"/>
        <v>0</v>
      </c>
      <c r="J793" s="6">
        <f t="shared" si="390"/>
        <v>0</v>
      </c>
      <c r="K793" s="6">
        <f t="shared" si="391"/>
        <v>0</v>
      </c>
      <c r="L793" s="6">
        <f>(100-T793)*X793/W793</f>
        <v>0.9099999999999966</v>
      </c>
      <c r="M793" s="6">
        <f>L793*0.125</f>
        <v>0.11374999999999957</v>
      </c>
      <c r="N793" s="6">
        <f>L793*0.2</f>
        <v>0.18199999999999933</v>
      </c>
      <c r="O793" s="6">
        <f t="shared" si="392"/>
        <v>100</v>
      </c>
      <c r="P793" s="6">
        <f t="shared" si="393"/>
        <v>99.88625</v>
      </c>
      <c r="Q793" s="6">
        <f t="shared" si="394"/>
        <v>99.818</v>
      </c>
      <c r="T793" s="4">
        <f>T768</f>
        <v>99.09</v>
      </c>
      <c r="U793" s="1">
        <f>U768</f>
        <v>37645</v>
      </c>
      <c r="V793" s="1">
        <f>V768</f>
        <v>48603</v>
      </c>
      <c r="W793" s="9">
        <f>V793-U793</f>
        <v>10958</v>
      </c>
      <c r="X793" s="9">
        <f>A793-U793</f>
        <v>10958</v>
      </c>
    </row>
    <row r="794" ht="12" thickBot="1">
      <c r="B794" s="84"/>
    </row>
    <row r="795" spans="2:18" ht="12" thickBot="1">
      <c r="B795" s="84"/>
      <c r="O795" s="18">
        <f>_XLL.TIR.X(O768:O793,A768:A793,1)*100</f>
        <v>6.367519870400429</v>
      </c>
      <c r="P795" s="19">
        <f>_XLL.TIR.X(P768:P793,$A$768:$A$793,1)*100</f>
        <v>5.515671148896217</v>
      </c>
      <c r="Q795" s="19">
        <f>_XLL.TIR.X(Q768:Q793,$A$768:$A$793,1)*100</f>
        <v>5.002735927700996</v>
      </c>
      <c r="R795" s="20">
        <f>_XLL.DURATA.M(A768,A793,E776/100,O795/100,1,1)</f>
        <v>11.355000195799718</v>
      </c>
    </row>
    <row r="797" spans="1:24" ht="11.25">
      <c r="A797" s="1">
        <f>Rendimenti!C5</f>
        <v>39996</v>
      </c>
      <c r="B797" s="66" t="s">
        <v>221</v>
      </c>
      <c r="C797" s="82" t="s">
        <v>11</v>
      </c>
      <c r="D797" s="1">
        <v>39707</v>
      </c>
      <c r="E797" s="6">
        <v>6.25</v>
      </c>
      <c r="F797" s="4">
        <f>Rendimenti!D17</f>
        <v>108.79</v>
      </c>
      <c r="G797" s="8">
        <f aca="true" t="shared" si="406" ref="G797:G803">E797*_XLL.FRAZIONE.ANNO(D797,A797,1)</f>
        <v>4.948630136986301</v>
      </c>
      <c r="H797" s="6">
        <f aca="true" t="shared" si="407" ref="H797:H803">G797*0.125</f>
        <v>0.6185787671232876</v>
      </c>
      <c r="I797" s="6">
        <f aca="true" t="shared" si="408" ref="I797:I803">G797*0.2</f>
        <v>0.9897260273972602</v>
      </c>
      <c r="J797" s="6">
        <f aca="true" t="shared" si="409" ref="J797:J803">G797-H797</f>
        <v>4.330051369863013</v>
      </c>
      <c r="K797" s="6">
        <f aca="true" t="shared" si="410" ref="K797:K803">G797-I797</f>
        <v>3.958904109589041</v>
      </c>
      <c r="L797" s="6">
        <f>(100-T797)*X797/W797</f>
        <v>0.011870208105148314</v>
      </c>
      <c r="M797" s="6">
        <f>L797*0.125</f>
        <v>0.0014837760131435392</v>
      </c>
      <c r="N797" s="6">
        <f>L797*0.2</f>
        <v>0.002374041621029663</v>
      </c>
      <c r="O797" s="6">
        <f>-(F797+G797)</f>
        <v>-113.7386301369863</v>
      </c>
      <c r="P797" s="6">
        <f>-(F797+J797-M797)</f>
        <v>-113.11856759384987</v>
      </c>
      <c r="Q797" s="6">
        <f>-(F797+K797-N797)</f>
        <v>-112.74653006796802</v>
      </c>
      <c r="T797" s="4">
        <v>99.925</v>
      </c>
      <c r="U797" s="1">
        <v>39707</v>
      </c>
      <c r="V797" s="104">
        <v>41533</v>
      </c>
      <c r="W797" s="9">
        <f>V797-U797</f>
        <v>1826</v>
      </c>
      <c r="X797" s="9">
        <f>A797-U797</f>
        <v>289</v>
      </c>
    </row>
    <row r="798" spans="1:17" ht="11.25">
      <c r="A798" s="1">
        <v>40072</v>
      </c>
      <c r="B798" s="66" t="s">
        <v>221</v>
      </c>
      <c r="C798" s="82" t="s">
        <v>12</v>
      </c>
      <c r="D798" s="1">
        <f>D797</f>
        <v>39707</v>
      </c>
      <c r="E798" s="6">
        <v>6.25</v>
      </c>
      <c r="G798" s="8">
        <f t="shared" si="406"/>
        <v>6.25</v>
      </c>
      <c r="H798" s="6">
        <f t="shared" si="407"/>
        <v>0.78125</v>
      </c>
      <c r="I798" s="6">
        <f t="shared" si="408"/>
        <v>1.25</v>
      </c>
      <c r="J798" s="6">
        <f t="shared" si="409"/>
        <v>5.46875</v>
      </c>
      <c r="K798" s="6">
        <f t="shared" si="410"/>
        <v>5</v>
      </c>
      <c r="O798" s="6">
        <f aca="true" t="shared" si="411" ref="O798:O803">F798+G798</f>
        <v>6.25</v>
      </c>
      <c r="P798" s="6">
        <f aca="true" t="shared" si="412" ref="P798:P803">F798+J798-M798</f>
        <v>5.46875</v>
      </c>
      <c r="Q798" s="6">
        <f aca="true" t="shared" si="413" ref="Q798:Q803">F798+K798-N798</f>
        <v>5</v>
      </c>
    </row>
    <row r="799" spans="1:17" ht="11.25">
      <c r="A799" s="1">
        <v>40437</v>
      </c>
      <c r="B799" s="66" t="s">
        <v>221</v>
      </c>
      <c r="C799" t="s">
        <v>12</v>
      </c>
      <c r="D799" s="1">
        <f>A798</f>
        <v>40072</v>
      </c>
      <c r="E799" s="6">
        <v>6.25</v>
      </c>
      <c r="G799" s="8">
        <f t="shared" si="406"/>
        <v>6.25</v>
      </c>
      <c r="H799" s="6">
        <f t="shared" si="407"/>
        <v>0.78125</v>
      </c>
      <c r="I799" s="6">
        <f t="shared" si="408"/>
        <v>1.25</v>
      </c>
      <c r="J799" s="6">
        <f t="shared" si="409"/>
        <v>5.46875</v>
      </c>
      <c r="K799" s="6">
        <f t="shared" si="410"/>
        <v>5</v>
      </c>
      <c r="O799" s="6">
        <f t="shared" si="411"/>
        <v>6.25</v>
      </c>
      <c r="P799" s="6">
        <f t="shared" si="412"/>
        <v>5.46875</v>
      </c>
      <c r="Q799" s="6">
        <f t="shared" si="413"/>
        <v>5</v>
      </c>
    </row>
    <row r="800" spans="1:17" ht="11.25">
      <c r="A800" s="1">
        <v>40802</v>
      </c>
      <c r="B800" s="66" t="s">
        <v>221</v>
      </c>
      <c r="C800" t="s">
        <v>12</v>
      </c>
      <c r="D800" s="1">
        <f>A799</f>
        <v>40437</v>
      </c>
      <c r="E800" s="6">
        <v>6.25</v>
      </c>
      <c r="G800" s="8">
        <f t="shared" si="406"/>
        <v>6.25</v>
      </c>
      <c r="H800" s="6">
        <f t="shared" si="407"/>
        <v>0.78125</v>
      </c>
      <c r="I800" s="6">
        <f t="shared" si="408"/>
        <v>1.25</v>
      </c>
      <c r="J800" s="6">
        <f t="shared" si="409"/>
        <v>5.46875</v>
      </c>
      <c r="K800" s="6">
        <f t="shared" si="410"/>
        <v>5</v>
      </c>
      <c r="O800" s="6">
        <f t="shared" si="411"/>
        <v>6.25</v>
      </c>
      <c r="P800" s="6">
        <f t="shared" si="412"/>
        <v>5.46875</v>
      </c>
      <c r="Q800" s="6">
        <f t="shared" si="413"/>
        <v>5</v>
      </c>
    </row>
    <row r="801" spans="1:17" ht="11.25">
      <c r="A801" s="1">
        <v>41168</v>
      </c>
      <c r="B801" s="66" t="s">
        <v>221</v>
      </c>
      <c r="C801" t="s">
        <v>12</v>
      </c>
      <c r="D801" s="1">
        <f>A800</f>
        <v>40802</v>
      </c>
      <c r="E801" s="6">
        <v>6.25</v>
      </c>
      <c r="G801" s="8">
        <f t="shared" si="406"/>
        <v>6.25</v>
      </c>
      <c r="H801" s="6">
        <f t="shared" si="407"/>
        <v>0.78125</v>
      </c>
      <c r="I801" s="6">
        <f t="shared" si="408"/>
        <v>1.25</v>
      </c>
      <c r="J801" s="6">
        <f t="shared" si="409"/>
        <v>5.46875</v>
      </c>
      <c r="K801" s="6">
        <f t="shared" si="410"/>
        <v>5</v>
      </c>
      <c r="O801" s="6">
        <f t="shared" si="411"/>
        <v>6.25</v>
      </c>
      <c r="P801" s="6">
        <f t="shared" si="412"/>
        <v>5.46875</v>
      </c>
      <c r="Q801" s="6">
        <f t="shared" si="413"/>
        <v>5</v>
      </c>
    </row>
    <row r="802" spans="1:17" ht="11.25">
      <c r="A802" s="104">
        <v>41533</v>
      </c>
      <c r="B802" s="66" t="s">
        <v>221</v>
      </c>
      <c r="C802" t="s">
        <v>12</v>
      </c>
      <c r="D802" s="1">
        <f>A801</f>
        <v>41168</v>
      </c>
      <c r="E802" s="6">
        <v>6.25</v>
      </c>
      <c r="G802" s="8">
        <f t="shared" si="406"/>
        <v>6.25</v>
      </c>
      <c r="H802" s="6">
        <f t="shared" si="407"/>
        <v>0.78125</v>
      </c>
      <c r="I802" s="6">
        <f t="shared" si="408"/>
        <v>1.25</v>
      </c>
      <c r="J802" s="6">
        <f t="shared" si="409"/>
        <v>5.46875</v>
      </c>
      <c r="K802" s="6">
        <f t="shared" si="410"/>
        <v>5</v>
      </c>
      <c r="O802" s="6">
        <f t="shared" si="411"/>
        <v>6.25</v>
      </c>
      <c r="P802" s="6">
        <f t="shared" si="412"/>
        <v>5.46875</v>
      </c>
      <c r="Q802" s="6">
        <f t="shared" si="413"/>
        <v>5</v>
      </c>
    </row>
    <row r="803" spans="1:24" ht="11.25">
      <c r="A803" s="1">
        <v>41533</v>
      </c>
      <c r="B803" s="66" t="s">
        <v>221</v>
      </c>
      <c r="C803" s="82" t="s">
        <v>13</v>
      </c>
      <c r="F803" s="4">
        <v>100</v>
      </c>
      <c r="G803" s="8">
        <f t="shared" si="406"/>
        <v>0</v>
      </c>
      <c r="H803" s="6">
        <f t="shared" si="407"/>
        <v>0</v>
      </c>
      <c r="I803" s="6">
        <f t="shared" si="408"/>
        <v>0</v>
      </c>
      <c r="J803" s="6">
        <f t="shared" si="409"/>
        <v>0</v>
      </c>
      <c r="K803" s="6">
        <f t="shared" si="410"/>
        <v>0</v>
      </c>
      <c r="L803" s="6">
        <f>(100-T803)*X803/W803</f>
        <v>0.07500000000000284</v>
      </c>
      <c r="M803" s="6">
        <f>L803*0.125</f>
        <v>0.009375000000000355</v>
      </c>
      <c r="N803" s="6">
        <f>L803*0.2</f>
        <v>0.015000000000000568</v>
      </c>
      <c r="O803" s="6">
        <f t="shared" si="411"/>
        <v>100</v>
      </c>
      <c r="P803" s="6">
        <f t="shared" si="412"/>
        <v>99.990625</v>
      </c>
      <c r="Q803" s="6">
        <f t="shared" si="413"/>
        <v>99.985</v>
      </c>
      <c r="T803" s="4">
        <v>99.925</v>
      </c>
      <c r="U803" s="1">
        <v>39707</v>
      </c>
      <c r="V803" s="104">
        <v>41533</v>
      </c>
      <c r="W803" s="9">
        <f>V803-U803</f>
        <v>1826</v>
      </c>
      <c r="X803" s="9">
        <f>A803-U803</f>
        <v>1826</v>
      </c>
    </row>
    <row r="804" ht="12" thickBot="1"/>
    <row r="805" spans="15:18" ht="12" thickBot="1">
      <c r="O805" s="18">
        <f>_XLL.TIR.X(O797:O803,A797:A803,1)*100</f>
        <v>3.934883698821068</v>
      </c>
      <c r="P805" s="19">
        <f>_XLL.TIR.X(P797:P803,$A$797:$A$803,1)*100</f>
        <v>3.1956706196069717</v>
      </c>
      <c r="Q805" s="19">
        <f>_XLL.TIR.X(Q797:Q803,$A$797:$A$803,1)*100</f>
        <v>2.7518469840288162</v>
      </c>
      <c r="R805" s="20">
        <f>_XLL.DURATA.M(A797,A803,E802/100,O805/100,1,1)</f>
        <v>3.5439576191162865</v>
      </c>
    </row>
    <row r="807" spans="1:24" ht="11.25">
      <c r="A807" s="1">
        <f>Rendimenti!C5</f>
        <v>39996</v>
      </c>
      <c r="B807" s="60" t="s">
        <v>223</v>
      </c>
      <c r="C807" s="82" t="s">
        <v>11</v>
      </c>
      <c r="D807" s="1">
        <v>39842</v>
      </c>
      <c r="E807">
        <v>6.375</v>
      </c>
      <c r="F807" s="4">
        <f>Rendimenti!D26</f>
        <v>104.6</v>
      </c>
      <c r="G807" s="8">
        <f aca="true" t="shared" si="414" ref="G807:G815">E807*_XLL.FRAZIONE.ANNO(D807,A807,1)</f>
        <v>2.6897260273972603</v>
      </c>
      <c r="H807" s="6">
        <f aca="true" t="shared" si="415" ref="H807:H815">G807*0.125</f>
        <v>0.33621575342465754</v>
      </c>
      <c r="I807" s="6">
        <f aca="true" t="shared" si="416" ref="I807:I815">G807*0.2</f>
        <v>0.5379452054794521</v>
      </c>
      <c r="J807" s="6">
        <f aca="true" t="shared" si="417" ref="J807:J815">G807-H807</f>
        <v>2.353510273972603</v>
      </c>
      <c r="K807" s="6">
        <f aca="true" t="shared" si="418" ref="K807:K815">G807-I807</f>
        <v>2.151780821917808</v>
      </c>
      <c r="L807" s="6">
        <f>(100-T807)*X807/W807</f>
        <v>0.04579029733959342</v>
      </c>
      <c r="M807" s="6">
        <f>L807*0.125</f>
        <v>0.005723787167449178</v>
      </c>
      <c r="N807" s="6">
        <f>L807*0.2</f>
        <v>0.009158059467918684</v>
      </c>
      <c r="O807" s="6">
        <f>-(F807+G807)</f>
        <v>-107.28972602739725</v>
      </c>
      <c r="P807" s="6">
        <f>-(F807+J807-M807)</f>
        <v>-106.94778648680514</v>
      </c>
      <c r="Q807" s="6">
        <f>-(F807+K807-N807)</f>
        <v>-106.74262276244988</v>
      </c>
      <c r="T807" s="4">
        <v>99.24</v>
      </c>
      <c r="U807" s="1">
        <v>39842</v>
      </c>
      <c r="V807" s="104">
        <v>42398</v>
      </c>
      <c r="W807" s="9">
        <f>V807-U807</f>
        <v>2556</v>
      </c>
      <c r="X807" s="9">
        <f>A807-U807</f>
        <v>154</v>
      </c>
    </row>
    <row r="808" spans="1:17" ht="11.25">
      <c r="A808" s="1">
        <v>40207</v>
      </c>
      <c r="B808" s="60" t="s">
        <v>223</v>
      </c>
      <c r="C808" s="82" t="s">
        <v>12</v>
      </c>
      <c r="D808" s="1">
        <f>D807</f>
        <v>39842</v>
      </c>
      <c r="E808">
        <v>6.375</v>
      </c>
      <c r="G808" s="8">
        <f t="shared" si="414"/>
        <v>6.375</v>
      </c>
      <c r="H808" s="6">
        <f t="shared" si="415"/>
        <v>0.796875</v>
      </c>
      <c r="I808" s="6">
        <f t="shared" si="416"/>
        <v>1.2750000000000001</v>
      </c>
      <c r="J808" s="6">
        <f t="shared" si="417"/>
        <v>5.578125</v>
      </c>
      <c r="K808" s="6">
        <f t="shared" si="418"/>
        <v>5.1</v>
      </c>
      <c r="O808" s="6">
        <f aca="true" t="shared" si="419" ref="O808:O815">F808+G808</f>
        <v>6.375</v>
      </c>
      <c r="P808" s="6">
        <f aca="true" t="shared" si="420" ref="P808:P815">F808+J808-M808</f>
        <v>5.578125</v>
      </c>
      <c r="Q808" s="6">
        <f aca="true" t="shared" si="421" ref="Q808:Q815">F808+K808-N808</f>
        <v>5.1</v>
      </c>
    </row>
    <row r="809" spans="1:17" ht="11.25">
      <c r="A809" s="1">
        <v>40572</v>
      </c>
      <c r="B809" s="60" t="s">
        <v>223</v>
      </c>
      <c r="C809" t="s">
        <v>12</v>
      </c>
      <c r="D809" s="1">
        <f aca="true" t="shared" si="422" ref="D809:D814">A808</f>
        <v>40207</v>
      </c>
      <c r="E809">
        <v>6.375</v>
      </c>
      <c r="G809" s="8">
        <f t="shared" si="414"/>
        <v>6.375</v>
      </c>
      <c r="H809" s="6">
        <f t="shared" si="415"/>
        <v>0.796875</v>
      </c>
      <c r="I809" s="6">
        <f t="shared" si="416"/>
        <v>1.2750000000000001</v>
      </c>
      <c r="J809" s="6">
        <f t="shared" si="417"/>
        <v>5.578125</v>
      </c>
      <c r="K809" s="6">
        <f t="shared" si="418"/>
        <v>5.1</v>
      </c>
      <c r="O809" s="6">
        <f t="shared" si="419"/>
        <v>6.375</v>
      </c>
      <c r="P809" s="6">
        <f t="shared" si="420"/>
        <v>5.578125</v>
      </c>
      <c r="Q809" s="6">
        <f t="shared" si="421"/>
        <v>5.1</v>
      </c>
    </row>
    <row r="810" spans="1:17" ht="11.25">
      <c r="A810" s="1">
        <v>40937</v>
      </c>
      <c r="B810" s="60" t="s">
        <v>223</v>
      </c>
      <c r="C810" t="s">
        <v>12</v>
      </c>
      <c r="D810" s="1">
        <f t="shared" si="422"/>
        <v>40572</v>
      </c>
      <c r="E810">
        <v>6.375</v>
      </c>
      <c r="G810" s="8">
        <f t="shared" si="414"/>
        <v>6.375</v>
      </c>
      <c r="H810" s="6">
        <f t="shared" si="415"/>
        <v>0.796875</v>
      </c>
      <c r="I810" s="6">
        <f t="shared" si="416"/>
        <v>1.2750000000000001</v>
      </c>
      <c r="J810" s="6">
        <f t="shared" si="417"/>
        <v>5.578125</v>
      </c>
      <c r="K810" s="6">
        <f t="shared" si="418"/>
        <v>5.1</v>
      </c>
      <c r="O810" s="6">
        <f t="shared" si="419"/>
        <v>6.375</v>
      </c>
      <c r="P810" s="6">
        <f t="shared" si="420"/>
        <v>5.578125</v>
      </c>
      <c r="Q810" s="6">
        <f t="shared" si="421"/>
        <v>5.1</v>
      </c>
    </row>
    <row r="811" spans="1:17" ht="11.25">
      <c r="A811" s="1">
        <v>41303</v>
      </c>
      <c r="B811" s="60" t="s">
        <v>223</v>
      </c>
      <c r="C811" t="s">
        <v>12</v>
      </c>
      <c r="D811" s="1">
        <f t="shared" si="422"/>
        <v>40937</v>
      </c>
      <c r="E811">
        <v>6.375</v>
      </c>
      <c r="G811" s="8">
        <f t="shared" si="414"/>
        <v>6.375</v>
      </c>
      <c r="H811" s="6">
        <f t="shared" si="415"/>
        <v>0.796875</v>
      </c>
      <c r="I811" s="6">
        <f t="shared" si="416"/>
        <v>1.2750000000000001</v>
      </c>
      <c r="J811" s="6">
        <f t="shared" si="417"/>
        <v>5.578125</v>
      </c>
      <c r="K811" s="6">
        <f t="shared" si="418"/>
        <v>5.1</v>
      </c>
      <c r="O811" s="6">
        <f t="shared" si="419"/>
        <v>6.375</v>
      </c>
      <c r="P811" s="6">
        <f t="shared" si="420"/>
        <v>5.578125</v>
      </c>
      <c r="Q811" s="6">
        <f t="shared" si="421"/>
        <v>5.1</v>
      </c>
    </row>
    <row r="812" spans="1:17" ht="11.25">
      <c r="A812" s="1">
        <v>41668</v>
      </c>
      <c r="B812" s="60" t="s">
        <v>223</v>
      </c>
      <c r="C812" t="s">
        <v>12</v>
      </c>
      <c r="D812" s="1">
        <f t="shared" si="422"/>
        <v>41303</v>
      </c>
      <c r="E812">
        <v>6.375</v>
      </c>
      <c r="G812" s="8">
        <f t="shared" si="414"/>
        <v>6.375</v>
      </c>
      <c r="H812" s="6">
        <f t="shared" si="415"/>
        <v>0.796875</v>
      </c>
      <c r="I812" s="6">
        <f t="shared" si="416"/>
        <v>1.2750000000000001</v>
      </c>
      <c r="J812" s="6">
        <f t="shared" si="417"/>
        <v>5.578125</v>
      </c>
      <c r="K812" s="6">
        <f t="shared" si="418"/>
        <v>5.1</v>
      </c>
      <c r="O812" s="6">
        <f t="shared" si="419"/>
        <v>6.375</v>
      </c>
      <c r="P812" s="6">
        <f t="shared" si="420"/>
        <v>5.578125</v>
      </c>
      <c r="Q812" s="6">
        <f t="shared" si="421"/>
        <v>5.1</v>
      </c>
    </row>
    <row r="813" spans="1:17" ht="11.25">
      <c r="A813" s="1">
        <v>42033</v>
      </c>
      <c r="B813" s="60" t="s">
        <v>223</v>
      </c>
      <c r="C813" t="s">
        <v>12</v>
      </c>
      <c r="D813" s="1">
        <f t="shared" si="422"/>
        <v>41668</v>
      </c>
      <c r="E813">
        <v>6.375</v>
      </c>
      <c r="G813" s="8">
        <f t="shared" si="414"/>
        <v>6.375</v>
      </c>
      <c r="H813" s="6">
        <f t="shared" si="415"/>
        <v>0.796875</v>
      </c>
      <c r="I813" s="6">
        <f t="shared" si="416"/>
        <v>1.2750000000000001</v>
      </c>
      <c r="J813" s="6">
        <f t="shared" si="417"/>
        <v>5.578125</v>
      </c>
      <c r="K813" s="6">
        <f t="shared" si="418"/>
        <v>5.1</v>
      </c>
      <c r="O813" s="6">
        <f t="shared" si="419"/>
        <v>6.375</v>
      </c>
      <c r="P813" s="6">
        <f t="shared" si="420"/>
        <v>5.578125</v>
      </c>
      <c r="Q813" s="6">
        <f t="shared" si="421"/>
        <v>5.1</v>
      </c>
    </row>
    <row r="814" spans="1:17" ht="11.25">
      <c r="A814" s="1">
        <v>42398</v>
      </c>
      <c r="B814" s="60" t="s">
        <v>223</v>
      </c>
      <c r="C814" t="s">
        <v>12</v>
      </c>
      <c r="D814" s="1">
        <f t="shared" si="422"/>
        <v>42033</v>
      </c>
      <c r="E814">
        <v>6.375</v>
      </c>
      <c r="G814" s="8">
        <f t="shared" si="414"/>
        <v>6.375</v>
      </c>
      <c r="H814" s="6">
        <f t="shared" si="415"/>
        <v>0.796875</v>
      </c>
      <c r="I814" s="6">
        <f t="shared" si="416"/>
        <v>1.2750000000000001</v>
      </c>
      <c r="J814" s="6">
        <f t="shared" si="417"/>
        <v>5.578125</v>
      </c>
      <c r="K814" s="6">
        <f t="shared" si="418"/>
        <v>5.1</v>
      </c>
      <c r="O814" s="6">
        <f t="shared" si="419"/>
        <v>6.375</v>
      </c>
      <c r="P814" s="6">
        <f t="shared" si="420"/>
        <v>5.578125</v>
      </c>
      <c r="Q814" s="6">
        <f t="shared" si="421"/>
        <v>5.1</v>
      </c>
    </row>
    <row r="815" spans="1:24" ht="11.25">
      <c r="A815" s="1">
        <v>42398</v>
      </c>
      <c r="B815" s="60" t="s">
        <v>223</v>
      </c>
      <c r="C815" s="82" t="s">
        <v>13</v>
      </c>
      <c r="F815" s="4">
        <v>100</v>
      </c>
      <c r="G815" s="8">
        <f t="shared" si="414"/>
        <v>0</v>
      </c>
      <c r="H815" s="6">
        <f t="shared" si="415"/>
        <v>0</v>
      </c>
      <c r="I815" s="6">
        <f t="shared" si="416"/>
        <v>0</v>
      </c>
      <c r="J815" s="6">
        <f t="shared" si="417"/>
        <v>0</v>
      </c>
      <c r="K815" s="6">
        <f t="shared" si="418"/>
        <v>0</v>
      </c>
      <c r="L815" s="6">
        <f>(100-T815)*X815/W815</f>
        <v>0.7600000000000051</v>
      </c>
      <c r="M815" s="6">
        <f>L815*0.125</f>
        <v>0.09500000000000064</v>
      </c>
      <c r="N815" s="6">
        <f>L815*0.2</f>
        <v>0.15200000000000102</v>
      </c>
      <c r="O815" s="6">
        <f t="shared" si="419"/>
        <v>100</v>
      </c>
      <c r="P815" s="6">
        <f t="shared" si="420"/>
        <v>99.905</v>
      </c>
      <c r="Q815" s="6">
        <f t="shared" si="421"/>
        <v>99.848</v>
      </c>
      <c r="T815" s="4">
        <v>99.24</v>
      </c>
      <c r="U815" s="1">
        <v>39842</v>
      </c>
      <c r="V815" s="104">
        <v>42398</v>
      </c>
      <c r="W815" s="9">
        <f>V815-U815</f>
        <v>2556</v>
      </c>
      <c r="X815" s="9">
        <f>A815-U815</f>
        <v>2556</v>
      </c>
    </row>
    <row r="816" ht="12" thickBot="1">
      <c r="B816" s="60"/>
    </row>
    <row r="817" spans="2:18" ht="12" thickBot="1">
      <c r="B817" s="60"/>
      <c r="O817" s="18">
        <f>_XLL.TIR.X(O807:O815,A807:A815,1)*100</f>
        <v>5.512218549847603</v>
      </c>
      <c r="P817" s="19">
        <f>_XLL.TIR.X(P807:P815,$A$807:$A$815,1)*100</f>
        <v>4.7287967056035995</v>
      </c>
      <c r="Q817" s="19">
        <f>_XLL.TIR.X(Q807:Q815,$A$807:$A$815,1)*100</f>
        <v>4.258159920573235</v>
      </c>
      <c r="R817" s="20">
        <f>_XLL.DURATA.M(A807,A815,E814/100,O817/100,1,1)</f>
        <v>5.182843745473574</v>
      </c>
    </row>
    <row r="819" spans="1:24" ht="11.25">
      <c r="A819" s="1">
        <f>Rendimenti!C5</f>
        <v>39996</v>
      </c>
      <c r="B819" s="60" t="s">
        <v>225</v>
      </c>
      <c r="C819" s="82" t="s">
        <v>11</v>
      </c>
      <c r="D819" s="1">
        <v>39933</v>
      </c>
      <c r="E819" s="3">
        <v>6</v>
      </c>
      <c r="F819" s="4">
        <f>Rendimenti!D11</f>
        <v>105.68</v>
      </c>
      <c r="G819" s="8">
        <f aca="true" t="shared" si="423" ref="G819:G824">E819*_XLL.FRAZIONE.ANNO(D819,A819,1)</f>
        <v>1.0356164383561643</v>
      </c>
      <c r="H819" s="6">
        <f aca="true" t="shared" si="424" ref="H819:H824">G819*0.125</f>
        <v>0.12945205479452054</v>
      </c>
      <c r="I819" s="6">
        <f aca="true" t="shared" si="425" ref="I819:I824">G819*0.2</f>
        <v>0.2071232876712329</v>
      </c>
      <c r="J819" s="6">
        <f aca="true" t="shared" si="426" ref="J819:J824">G819-H819</f>
        <v>0.9061643835616437</v>
      </c>
      <c r="K819" s="6">
        <f aca="true" t="shared" si="427" ref="K819:K824">G819-I819</f>
        <v>0.8284931506849315</v>
      </c>
      <c r="L819" s="6">
        <f>(100-T819)*X819/W819</f>
        <v>0.004743326488706341</v>
      </c>
      <c r="M819" s="6">
        <f>L819*0.125</f>
        <v>0.0005929158110882926</v>
      </c>
      <c r="N819" s="6">
        <f>L819*0.2</f>
        <v>0.0009486652977412683</v>
      </c>
      <c r="O819" s="6">
        <f>-(F819+G819)</f>
        <v>-106.71561643835616</v>
      </c>
      <c r="P819" s="6">
        <f>-(F819+J819-M819)</f>
        <v>-106.58557146775057</v>
      </c>
      <c r="Q819" s="6">
        <f>-(F819+K819-N819)</f>
        <v>-106.5075444853872</v>
      </c>
      <c r="T819" s="4">
        <v>99.89</v>
      </c>
      <c r="U819" s="1">
        <v>39933</v>
      </c>
      <c r="V819" s="104">
        <v>41394</v>
      </c>
      <c r="W819" s="9">
        <f>V819-U819</f>
        <v>1461</v>
      </c>
      <c r="X819" s="9">
        <f>A819-U819</f>
        <v>63</v>
      </c>
    </row>
    <row r="820" spans="1:17" ht="11.25">
      <c r="A820" s="1">
        <v>40298</v>
      </c>
      <c r="B820" s="60" t="s">
        <v>225</v>
      </c>
      <c r="C820" s="82" t="s">
        <v>12</v>
      </c>
      <c r="D820" s="1">
        <f>D819</f>
        <v>39933</v>
      </c>
      <c r="E820" s="3">
        <v>6</v>
      </c>
      <c r="G820" s="8">
        <f t="shared" si="423"/>
        <v>6</v>
      </c>
      <c r="H820" s="6">
        <f t="shared" si="424"/>
        <v>0.75</v>
      </c>
      <c r="I820" s="6">
        <f t="shared" si="425"/>
        <v>1.2000000000000002</v>
      </c>
      <c r="J820" s="6">
        <f t="shared" si="426"/>
        <v>5.25</v>
      </c>
      <c r="K820" s="6">
        <f t="shared" si="427"/>
        <v>4.8</v>
      </c>
      <c r="O820" s="6">
        <f>F820+G820</f>
        <v>6</v>
      </c>
      <c r="P820" s="6">
        <f>F820+J820-M820</f>
        <v>5.25</v>
      </c>
      <c r="Q820" s="6">
        <f>F820+K820-N820</f>
        <v>4.8</v>
      </c>
    </row>
    <row r="821" spans="1:17" ht="11.25">
      <c r="A821" s="1">
        <v>40663</v>
      </c>
      <c r="B821" s="60" t="s">
        <v>225</v>
      </c>
      <c r="C821" t="s">
        <v>12</v>
      </c>
      <c r="D821" s="1">
        <f>A820</f>
        <v>40298</v>
      </c>
      <c r="E821" s="3">
        <v>6</v>
      </c>
      <c r="G821" s="8">
        <f t="shared" si="423"/>
        <v>6</v>
      </c>
      <c r="H821" s="6">
        <f t="shared" si="424"/>
        <v>0.75</v>
      </c>
      <c r="I821" s="6">
        <f t="shared" si="425"/>
        <v>1.2000000000000002</v>
      </c>
      <c r="J821" s="6">
        <f t="shared" si="426"/>
        <v>5.25</v>
      </c>
      <c r="K821" s="6">
        <f t="shared" si="427"/>
        <v>4.8</v>
      </c>
      <c r="O821" s="6">
        <f>F821+G821</f>
        <v>6</v>
      </c>
      <c r="P821" s="6">
        <f>F821+J821-M821</f>
        <v>5.25</v>
      </c>
      <c r="Q821" s="6">
        <f>F821+K821-N821</f>
        <v>4.8</v>
      </c>
    </row>
    <row r="822" spans="1:17" ht="11.25">
      <c r="A822" s="1">
        <v>41029</v>
      </c>
      <c r="B822" s="60" t="s">
        <v>225</v>
      </c>
      <c r="C822" t="s">
        <v>12</v>
      </c>
      <c r="D822" s="1">
        <f>A821</f>
        <v>40663</v>
      </c>
      <c r="E822" s="3">
        <v>6</v>
      </c>
      <c r="G822" s="8">
        <f t="shared" si="423"/>
        <v>6</v>
      </c>
      <c r="H822" s="6">
        <f t="shared" si="424"/>
        <v>0.75</v>
      </c>
      <c r="I822" s="6">
        <f t="shared" si="425"/>
        <v>1.2000000000000002</v>
      </c>
      <c r="J822" s="6">
        <f t="shared" si="426"/>
        <v>5.25</v>
      </c>
      <c r="K822" s="6">
        <f t="shared" si="427"/>
        <v>4.8</v>
      </c>
      <c r="O822" s="6">
        <f>F822+G822</f>
        <v>6</v>
      </c>
      <c r="P822" s="6">
        <f>F822+J822-M822</f>
        <v>5.25</v>
      </c>
      <c r="Q822" s="6">
        <f>F822+K822-N822</f>
        <v>4.8</v>
      </c>
    </row>
    <row r="823" spans="1:17" ht="11.25">
      <c r="A823" s="1">
        <v>41394</v>
      </c>
      <c r="B823" s="60" t="s">
        <v>225</v>
      </c>
      <c r="C823" t="s">
        <v>12</v>
      </c>
      <c r="D823" s="1">
        <f>A822</f>
        <v>41029</v>
      </c>
      <c r="E823" s="3">
        <v>6</v>
      </c>
      <c r="G823" s="8">
        <f t="shared" si="423"/>
        <v>6</v>
      </c>
      <c r="H823" s="6">
        <f t="shared" si="424"/>
        <v>0.75</v>
      </c>
      <c r="I823" s="6">
        <f t="shared" si="425"/>
        <v>1.2000000000000002</v>
      </c>
      <c r="J823" s="6">
        <f t="shared" si="426"/>
        <v>5.25</v>
      </c>
      <c r="K823" s="6">
        <f t="shared" si="427"/>
        <v>4.8</v>
      </c>
      <c r="O823" s="6">
        <f>F823+G823</f>
        <v>6</v>
      </c>
      <c r="P823" s="6">
        <f>F823+J823-M823</f>
        <v>5.25</v>
      </c>
      <c r="Q823" s="6">
        <f>F823+K823-N823</f>
        <v>4.8</v>
      </c>
    </row>
    <row r="824" spans="1:24" ht="11.25">
      <c r="A824" s="1">
        <v>41394</v>
      </c>
      <c r="B824" s="60" t="s">
        <v>225</v>
      </c>
      <c r="C824" s="82" t="s">
        <v>13</v>
      </c>
      <c r="F824" s="4">
        <v>100</v>
      </c>
      <c r="G824" s="8">
        <f t="shared" si="423"/>
        <v>0</v>
      </c>
      <c r="H824" s="6">
        <f t="shared" si="424"/>
        <v>0</v>
      </c>
      <c r="I824" s="6">
        <f t="shared" si="425"/>
        <v>0</v>
      </c>
      <c r="J824" s="6">
        <f t="shared" si="426"/>
        <v>0</v>
      </c>
      <c r="K824" s="6">
        <f t="shared" si="427"/>
        <v>0</v>
      </c>
      <c r="L824" s="6">
        <f>(100-T824)*X824/W824</f>
        <v>0.10999999999999945</v>
      </c>
      <c r="M824" s="6">
        <f>L824*0.125</f>
        <v>0.01374999999999993</v>
      </c>
      <c r="N824" s="6">
        <f>L824*0.2</f>
        <v>0.02199999999999989</v>
      </c>
      <c r="O824" s="6">
        <f>F824+G824</f>
        <v>100</v>
      </c>
      <c r="P824" s="6">
        <f>F824+J824-M824</f>
        <v>99.98625</v>
      </c>
      <c r="Q824" s="6">
        <f>F824+K824-N824</f>
        <v>99.978</v>
      </c>
      <c r="T824" s="4">
        <v>99.89</v>
      </c>
      <c r="U824" s="1">
        <v>39933</v>
      </c>
      <c r="V824" s="104">
        <v>41394</v>
      </c>
      <c r="W824" s="9">
        <f>V824-U824</f>
        <v>1461</v>
      </c>
      <c r="X824" s="9">
        <f>A824-U824</f>
        <v>1461</v>
      </c>
    </row>
    <row r="825" ht="12" thickBot="1">
      <c r="B825" s="60"/>
    </row>
    <row r="826" spans="2:18" ht="12" thickBot="1">
      <c r="B826" s="60"/>
      <c r="O826" s="18">
        <f>_XLL.TIR.X(O819:O824,A819:A824,1)*100</f>
        <v>4.348604008555412</v>
      </c>
      <c r="P826" s="19">
        <f>_XLL.TIR.X(P819:P824,$A$819:$A$824,1)*100</f>
        <v>3.6242563277482986</v>
      </c>
      <c r="Q826" s="19">
        <f>_XLL.TIR.X(Q819:Q824,$A$819:$A$824,1)*100</f>
        <v>3.189421072602272</v>
      </c>
      <c r="R826" s="20">
        <f>_XLL.DURATA.M(A819,A824,E823/100,O826/100,1,1)</f>
        <v>3.3644084360735595</v>
      </c>
    </row>
  </sheetData>
  <sheetProtection/>
  <mergeCells count="4">
    <mergeCell ref="H4:I4"/>
    <mergeCell ref="J4:K4"/>
    <mergeCell ref="M4:N4"/>
    <mergeCell ref="P4:Q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Forecast</cp:lastModifiedBy>
  <cp:lastPrinted>2008-09-08T18:52:05Z</cp:lastPrinted>
  <dcterms:created xsi:type="dcterms:W3CDTF">2006-10-15T10:16:04Z</dcterms:created>
  <dcterms:modified xsi:type="dcterms:W3CDTF">2009-06-29T19:28:30Z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-402992249</vt:i4>
  </property>
  <property fmtid="{D5CDD505-2E9C-101B-9397-08002B2CF9AE}" pid="3" name="_EmailSubject">
    <vt:lpwstr>Modello Telecom</vt:lpwstr>
  </property>
  <property fmtid="{D5CDD505-2E9C-101B-9397-08002B2CF9AE}" pid="4" name="_AuthorEmail">
    <vt:lpwstr>italo.righi@tin.it</vt:lpwstr>
  </property>
  <property fmtid="{D5CDD505-2E9C-101B-9397-08002B2CF9AE}" pid="5" name="_AuthorEmailDisplayName">
    <vt:lpwstr>italo righi</vt:lpwstr>
  </property>
  <property fmtid="{D5CDD505-2E9C-101B-9397-08002B2CF9AE}" pid="6" name="_PreviousAdHocReviewCycleID">
    <vt:i4>1805506283</vt:i4>
  </property>
  <property fmtid="{D5CDD505-2E9C-101B-9397-08002B2CF9AE}" pid="7" name="_ReviewingToolsShownOnce">
    <vt:lpwstr/>
  </property>
  <property fmtid="{D5CDD505-2E9C-101B-9397-08002B2CF9AE}" pid="8" name="Autore">
    <vt:lpwstr>Forecast</vt:lpwstr>
  </property>
</Properties>
</file>